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750"/>
  </bookViews>
  <sheets>
    <sheet name="Хвоя" sheetId="7" r:id="rId1"/>
    <sheet name="Ольха" sheetId="6" r:id="rId2"/>
    <sheet name="Осина" sheetId="8" r:id="rId3"/>
    <sheet name="Брикеты RUF" sheetId="10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7" l="1"/>
  <c r="F174" i="7"/>
  <c r="F114" i="7"/>
  <c r="F167" i="7"/>
  <c r="F166" i="7"/>
  <c r="F113" i="7"/>
  <c r="F10" i="7"/>
  <c r="F131" i="7"/>
  <c r="F15" i="7"/>
  <c r="F173" i="7"/>
  <c r="F155" i="7"/>
  <c r="F54" i="7"/>
  <c r="F125" i="7"/>
  <c r="F123" i="7"/>
  <c r="F121" i="7"/>
  <c r="F119" i="7"/>
  <c r="F26" i="7"/>
  <c r="F178" i="7"/>
  <c r="F53" i="7"/>
  <c r="F52" i="7"/>
  <c r="F164" i="7"/>
  <c r="F153" i="7"/>
  <c r="F150" i="7"/>
  <c r="F16" i="7"/>
  <c r="F40" i="7"/>
  <c r="F39" i="7"/>
  <c r="F38" i="7"/>
  <c r="F37" i="7"/>
  <c r="F63" i="7" l="1"/>
  <c r="F172" i="7"/>
  <c r="F170" i="7"/>
  <c r="F73" i="7" l="1"/>
  <c r="F13" i="7"/>
  <c r="F191" i="7"/>
  <c r="F189" i="7"/>
  <c r="F169" i="7"/>
  <c r="F59" i="7"/>
  <c r="F46" i="7" l="1"/>
  <c r="F43" i="7"/>
  <c r="F74" i="7"/>
  <c r="F148" i="7"/>
  <c r="F184" i="7"/>
  <c r="F154" i="7" l="1"/>
  <c r="F192" i="7" l="1"/>
  <c r="F35" i="7"/>
  <c r="F11" i="7"/>
  <c r="F80" i="7"/>
  <c r="F102" i="7"/>
  <c r="F99" i="7" l="1"/>
  <c r="F96" i="7"/>
  <c r="F103" i="7"/>
  <c r="F79" i="7" l="1"/>
  <c r="F98" i="7"/>
  <c r="F106" i="7"/>
  <c r="F108" i="7"/>
  <c r="F111" i="7"/>
  <c r="F104" i="7" l="1"/>
  <c r="F107" i="7"/>
  <c r="F90" i="7"/>
  <c r="F11" i="8"/>
  <c r="F13" i="8"/>
  <c r="F49" i="7"/>
  <c r="F48" i="7"/>
  <c r="F110" i="7"/>
  <c r="F105" i="7"/>
  <c r="F100" i="7"/>
  <c r="F82" i="7"/>
  <c r="F86" i="7"/>
  <c r="F47" i="7"/>
  <c r="F51" i="7"/>
  <c r="F50" i="7"/>
  <c r="F135" i="7" l="1"/>
  <c r="F76" i="7" l="1"/>
  <c r="F75" i="7"/>
  <c r="F72" i="7"/>
  <c r="F7" i="8" l="1"/>
  <c r="F14" i="8"/>
  <c r="F120" i="7"/>
  <c r="F117" i="7"/>
  <c r="F12" i="7"/>
  <c r="F85" i="7" l="1"/>
  <c r="F68" i="7" l="1"/>
  <c r="F41" i="7"/>
  <c r="F132" i="7"/>
  <c r="F162" i="7"/>
  <c r="F44" i="7"/>
  <c r="F30" i="7"/>
  <c r="F152" i="7" l="1"/>
  <c r="F151" i="7"/>
  <c r="F165" i="7"/>
  <c r="F70" i="7" l="1"/>
  <c r="F185" i="7"/>
  <c r="F186" i="7"/>
  <c r="F34" i="7"/>
  <c r="F176" i="7" l="1"/>
  <c r="F175" i="7"/>
  <c r="F171" i="7"/>
  <c r="F18" i="8" l="1"/>
  <c r="F140" i="7"/>
  <c r="F195" i="7" s="1"/>
</calcChain>
</file>

<file path=xl/sharedStrings.xml><?xml version="1.0" encoding="utf-8"?>
<sst xmlns="http://schemas.openxmlformats.org/spreadsheetml/2006/main" count="559" uniqueCount="89">
  <si>
    <t>A/B</t>
  </si>
  <si>
    <t>B/C</t>
  </si>
  <si>
    <t>12,5</t>
  </si>
  <si>
    <t>С</t>
  </si>
  <si>
    <t>Наименование изделия</t>
  </si>
  <si>
    <t>Сухая доска</t>
  </si>
  <si>
    <t>Доска пола</t>
  </si>
  <si>
    <t>Строганная сухая доска</t>
  </si>
  <si>
    <t>Брусок строганный сухой</t>
  </si>
  <si>
    <t>Евровагонка</t>
  </si>
  <si>
    <t>Имитация бруса</t>
  </si>
  <si>
    <t>Сорт</t>
  </si>
  <si>
    <t>Длина, мм</t>
  </si>
  <si>
    <t>Ширина, мм</t>
  </si>
  <si>
    <t>Толщина, мм</t>
  </si>
  <si>
    <t>Объем, м3</t>
  </si>
  <si>
    <t>Заборная доска</t>
  </si>
  <si>
    <t>ООО "ПЯТЬ ПЛЮС"</t>
  </si>
  <si>
    <t>веб-сайт: www.fivepluswood.ru</t>
  </si>
  <si>
    <t>e-mail: sales@fivepluswood.com</t>
  </si>
  <si>
    <t>Цена ОПТ (руб) за 1 куб м *</t>
  </si>
  <si>
    <t>* Цена ОПТ предоставляется от 5 куб метров</t>
  </si>
  <si>
    <t xml:space="preserve">  Цены указаны без НДС</t>
  </si>
  <si>
    <t>Цена РОЗН. (руб) за 1 куб м**</t>
  </si>
  <si>
    <t>** Цена РОЗНИЦА предоставляется при объеме менее 5 куб метров</t>
  </si>
  <si>
    <t xml:space="preserve">   Цены указаны без НДС</t>
  </si>
  <si>
    <t>А/В</t>
  </si>
  <si>
    <t>А/В/С</t>
  </si>
  <si>
    <t>Цена ОПТ (руб) 1 куб м *</t>
  </si>
  <si>
    <t>Цена РОЗН. (руб)  1 куб м**</t>
  </si>
  <si>
    <t>Отдел продаж: +7 (930) 173-55-55/ +7 (938) 500-62-64/ +7 (950) 848-31-85</t>
  </si>
  <si>
    <t>170026,Тверская обл., г. Тверь, д. Новая Константиновка, д.1/ Адрес склада: г Тверь, ул Красные Горки , д.39</t>
  </si>
  <si>
    <t>Вагонка Штиль</t>
  </si>
  <si>
    <t>экстра</t>
  </si>
  <si>
    <t xml:space="preserve">А </t>
  </si>
  <si>
    <t>Блок-хаус (Имитация бревна)</t>
  </si>
  <si>
    <t>Итого</t>
  </si>
  <si>
    <t>96 (88)</t>
  </si>
  <si>
    <t>108 (100)</t>
  </si>
  <si>
    <t>145 (136)</t>
  </si>
  <si>
    <t>123 (115)</t>
  </si>
  <si>
    <t>143 (135)</t>
  </si>
  <si>
    <t>135 (127)</t>
  </si>
  <si>
    <t>120 (112)</t>
  </si>
  <si>
    <t>145 (137)</t>
  </si>
  <si>
    <t>АВ</t>
  </si>
  <si>
    <t>Планкен</t>
  </si>
  <si>
    <t>123(115)</t>
  </si>
  <si>
    <t>Террасная доска "Вельвет"</t>
  </si>
  <si>
    <t>97 (88)</t>
  </si>
  <si>
    <t>120(112)</t>
  </si>
  <si>
    <t>№ п/п</t>
  </si>
  <si>
    <t>Наименование</t>
  </si>
  <si>
    <t>Брикеты хвойные</t>
  </si>
  <si>
    <t>Брикеты березовые</t>
  </si>
  <si>
    <t>Брикеты осиновые</t>
  </si>
  <si>
    <t>Цена, за 1 тн</t>
  </si>
  <si>
    <t>Количество, тонн</t>
  </si>
  <si>
    <t>Срок годности: 24 мес. при соблюдении условий хранения</t>
  </si>
  <si>
    <t>Влажность 8-10%.  Теплота сгорания - 4400-4900 ккал/кг.  Зольность - 0,7-1,0%</t>
  </si>
  <si>
    <r>
      <t xml:space="preserve">• </t>
    </r>
    <r>
      <rPr>
        <b/>
        <sz val="10"/>
        <color theme="1"/>
        <rFont val="Arial"/>
        <family val="2"/>
        <charset val="204"/>
      </rPr>
      <t xml:space="preserve">Высокая температура горения. </t>
    </r>
    <r>
      <rPr>
        <sz val="10"/>
        <color theme="1"/>
        <rFont val="Arial"/>
        <family val="2"/>
        <charset val="204"/>
      </rPr>
      <t>Сочетание высокой плотности и низкой влажности дает брикетам более высокую температуру горения, чем дрова.</t>
    </r>
  </si>
  <si>
    <r>
      <t>•</t>
    </r>
    <r>
      <rPr>
        <b/>
        <sz val="10"/>
        <color theme="1"/>
        <rFont val="Arial"/>
        <family val="2"/>
        <charset val="204"/>
      </rPr>
      <t xml:space="preserve"> Равномерное и долгое горение.</t>
    </r>
    <r>
      <rPr>
        <sz val="10"/>
        <color theme="1"/>
        <rFont val="Arial"/>
        <family val="2"/>
        <charset val="204"/>
      </rPr>
      <t xml:space="preserve"> Наверняка каждый, кто жег обычные дрова, замечал за ними следующий недостаток: снижение теплоотдачи при сгорании. В сравнении с ними топливные брикеты горят в 3 раза дольше, при этом постоянно отдавая тепло. Благодаря такой равномерности и долгому горению брикеты намного экономнее расходуются.</t>
    </r>
  </si>
  <si>
    <r>
      <t xml:space="preserve">• </t>
    </r>
    <r>
      <rPr>
        <b/>
        <sz val="10"/>
        <color theme="1"/>
        <rFont val="Arial"/>
        <family val="2"/>
        <charset val="204"/>
      </rPr>
      <t xml:space="preserve">Безопасны для окружающей среды и человека. </t>
    </r>
    <r>
      <rPr>
        <sz val="10"/>
        <color theme="1"/>
        <rFont val="Arial"/>
        <family val="2"/>
        <charset val="204"/>
      </rPr>
      <t>Производятся топливные брикеты из отходов деревобработки и не содержат никаких связующих веществ (например, клея), что станет плюсом для тех, кому небезразлична экология. При этом, сгорая, они выделяют мало дыма, почти не пахнут и не искрят. После них остается мало сажи, благодаря чему уборка становится быстрее и проще.</t>
    </r>
  </si>
  <si>
    <r>
      <t>•</t>
    </r>
    <r>
      <rPr>
        <b/>
        <sz val="10"/>
        <color theme="1"/>
        <rFont val="Arial"/>
        <family val="2"/>
        <charset val="204"/>
      </rPr>
      <t xml:space="preserve"> Компактны. </t>
    </r>
    <r>
      <rPr>
        <sz val="10"/>
        <color theme="1"/>
        <rFont val="Arial"/>
        <family val="2"/>
        <charset val="204"/>
      </rPr>
      <t xml:space="preserve">Брикеты действительно легко складируются, так как имеют стандартную форму и небольшие размеры. </t>
    </r>
  </si>
  <si>
    <t xml:space="preserve">Продается на поддонах по 100 упаковок на одном поддоне. </t>
  </si>
  <si>
    <t xml:space="preserve">Масса 1 упаковки 10 кг, в одной упаковке 12 штук брикет. </t>
  </si>
  <si>
    <t>Цена за 1 упаковку (при покупке менее 1 тн), 10 кг</t>
  </si>
  <si>
    <t>110 (102)</t>
  </si>
  <si>
    <t>146 (137)</t>
  </si>
  <si>
    <t>170 (162)</t>
  </si>
  <si>
    <t>Цена при покупке от 2-х тонн</t>
  </si>
  <si>
    <t xml:space="preserve">Отбраковка </t>
  </si>
  <si>
    <t>Скидка 40 % от цены ОПТ всем</t>
  </si>
  <si>
    <t>БРАК</t>
  </si>
  <si>
    <t>Наличник</t>
  </si>
  <si>
    <t>ОБРЕЗКИ</t>
  </si>
  <si>
    <t>Разных длин до 3-х м</t>
  </si>
  <si>
    <t>* Цена ОПТ предоставляется от 1 куб метров</t>
  </si>
  <si>
    <t>Есть условие, если пакет разбирается  в ручную и потом собирается обратно, то независимо от объема стоимость всегда только РОЗНИЦА!!!</t>
  </si>
  <si>
    <t>При покпуке  от 10 м3 (разных видов продукции) скидка 10%.</t>
  </si>
  <si>
    <t>При покупке от 40 м3 (Еврофура) - скидка от 20%.</t>
  </si>
  <si>
    <t>Скидка 5 % от цены ОПТ всем при покупке от 1 м3.</t>
  </si>
  <si>
    <t xml:space="preserve"> АКЦИЯ до 31  МАРТА 2024</t>
  </si>
  <si>
    <t>Акция до 31.03.2024 года.</t>
  </si>
  <si>
    <t>АКЦИЯ до 31 МАРТА 2024</t>
  </si>
  <si>
    <t>Строганная продукция Хвоя 28.03.2024</t>
  </si>
  <si>
    <t>Строганная продукция Ольха 28.03.2024</t>
  </si>
  <si>
    <t>Строганная продукция Осина 28.03.2024</t>
  </si>
  <si>
    <t>Брикеты топливные RUF 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</si>
</sst>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"/>
    <numFmt numFmtId="166" formatCode="0.000"/>
    <numFmt numFmtId="167" formatCode="dd/mm/yy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333333"/>
      <name val="Arial"/>
      <family val="2"/>
      <charset val="204"/>
    </font>
    <font>
      <b/>
      <sz val="11"/>
      <color rgb="FF333333"/>
      <name val="Arial"/>
      <family val="2"/>
      <charset val="204"/>
    </font>
    <font>
      <u/>
      <sz val="11"/>
      <color rgb="FF0563C1"/>
      <name val="Calibri"/>
      <family val="2"/>
      <charset val="1"/>
    </font>
    <font>
      <b/>
      <u/>
      <sz val="10"/>
      <color rgb="FF0563C1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8"/>
      <color theme="4" tint="-0.249977111117893"/>
      <name val="Arial"/>
      <family val="2"/>
      <charset val="204"/>
    </font>
    <font>
      <b/>
      <i/>
      <u/>
      <sz val="14"/>
      <color rgb="FFFF000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u/>
      <sz val="14"/>
      <color rgb="FFFF0000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4" tint="-0.249977111117893"/>
      <name val="Calibri"/>
      <family val="2"/>
      <charset val="204"/>
      <scheme val="minor"/>
    </font>
    <font>
      <b/>
      <i/>
      <sz val="10"/>
      <color theme="4" tint="-0.249977111117893"/>
      <name val="Arial"/>
      <family val="2"/>
      <charset val="204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8"/>
      <color rgb="FFFF000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8"/>
      <color rgb="FFFF0000"/>
      <name val="Calibri"/>
      <family val="2"/>
      <charset val="204"/>
      <scheme val="minor"/>
    </font>
    <font>
      <sz val="18"/>
      <color rgb="FFFF0000"/>
      <name val="Arial"/>
      <family val="2"/>
      <charset val="204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Border="0" applyProtection="0"/>
  </cellStyleXfs>
  <cellXfs count="45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3" fontId="0" fillId="2" borderId="23" xfId="0" applyNumberFormat="1" applyFill="1" applyBorder="1" applyAlignment="1">
      <alignment horizontal="center"/>
    </xf>
    <xf numFmtId="3" fontId="0" fillId="2" borderId="24" xfId="0" applyNumberFormat="1" applyFill="1" applyBorder="1" applyAlignment="1">
      <alignment horizontal="center"/>
    </xf>
    <xf numFmtId="3" fontId="0" fillId="2" borderId="25" xfId="0" applyNumberFormat="1" applyFill="1" applyBorder="1" applyAlignment="1">
      <alignment horizontal="center"/>
    </xf>
    <xf numFmtId="3" fontId="0" fillId="2" borderId="3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2" borderId="28" xfId="0" applyNumberFormat="1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1" applyFont="1" applyBorder="1" applyAlignment="1" applyProtection="1">
      <alignment vertical="center" wrapText="1"/>
    </xf>
    <xf numFmtId="0" fontId="7" fillId="0" borderId="0" xfId="1" applyBorder="1"/>
    <xf numFmtId="0" fontId="2" fillId="0" borderId="1" xfId="0" applyFont="1" applyBorder="1" applyAlignment="1">
      <alignment horizontal="center" vertical="center"/>
    </xf>
    <xf numFmtId="4" fontId="0" fillId="2" borderId="42" xfId="0" applyNumberForma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0" fillId="2" borderId="40" xfId="0" applyNumberFormat="1" applyFill="1" applyBorder="1" applyAlignment="1">
      <alignment horizontal="center"/>
    </xf>
    <xf numFmtId="0" fontId="1" fillId="4" borderId="2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0" fillId="2" borderId="45" xfId="0" applyNumberFormat="1" applyFill="1" applyBorder="1" applyAlignment="1">
      <alignment horizontal="center"/>
    </xf>
    <xf numFmtId="0" fontId="0" fillId="4" borderId="47" xfId="0" applyFill="1" applyBorder="1" applyAlignment="1">
      <alignment horizontal="center" vertical="center" wrapText="1"/>
    </xf>
    <xf numFmtId="165" fontId="1" fillId="4" borderId="20" xfId="0" applyNumberFormat="1" applyFont="1" applyFill="1" applyBorder="1" applyAlignment="1">
      <alignment horizontal="center" vertical="center"/>
    </xf>
    <xf numFmtId="165" fontId="1" fillId="4" borderId="21" xfId="0" applyNumberFormat="1" applyFont="1" applyFill="1" applyBorder="1" applyAlignment="1">
      <alignment horizontal="center" vertical="center"/>
    </xf>
    <xf numFmtId="165" fontId="1" fillId="4" borderId="22" xfId="0" applyNumberFormat="1" applyFont="1" applyFill="1" applyBorder="1" applyAlignment="1">
      <alignment horizontal="center" vertical="center"/>
    </xf>
    <xf numFmtId="3" fontId="0" fillId="2" borderId="48" xfId="0" applyNumberFormat="1" applyFill="1" applyBorder="1" applyAlignment="1">
      <alignment horizontal="center"/>
    </xf>
    <xf numFmtId="3" fontId="0" fillId="2" borderId="49" xfId="0" applyNumberFormat="1" applyFill="1" applyBorder="1" applyAlignment="1">
      <alignment horizontal="center"/>
    </xf>
    <xf numFmtId="3" fontId="0" fillId="2" borderId="50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4" fontId="0" fillId="2" borderId="25" xfId="0" applyNumberForma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" fontId="15" fillId="2" borderId="48" xfId="0" applyNumberFormat="1" applyFont="1" applyFill="1" applyBorder="1" applyAlignment="1">
      <alignment horizontal="center"/>
    </xf>
    <xf numFmtId="3" fontId="15" fillId="2" borderId="23" xfId="0" applyNumberFormat="1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 vertical="center"/>
    </xf>
    <xf numFmtId="3" fontId="15" fillId="2" borderId="4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164" fontId="0" fillId="2" borderId="45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164" fontId="0" fillId="2" borderId="40" xfId="0" applyNumberForma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164" fontId="0" fillId="2" borderId="61" xfId="0" applyNumberFormat="1" applyFill="1" applyBorder="1" applyAlignment="1">
      <alignment horizontal="center" vertical="center"/>
    </xf>
    <xf numFmtId="164" fontId="0" fillId="2" borderId="53" xfId="0" applyNumberFormat="1" applyFill="1" applyBorder="1" applyAlignment="1">
      <alignment horizontal="center" vertical="center"/>
    </xf>
    <xf numFmtId="164" fontId="0" fillId="2" borderId="54" xfId="0" applyNumberFormat="1" applyFill="1" applyBorder="1" applyAlignment="1">
      <alignment horizontal="center" vertical="center"/>
    </xf>
    <xf numFmtId="164" fontId="0" fillId="2" borderId="55" xfId="0" applyNumberFormat="1" applyFill="1" applyBorder="1" applyAlignment="1">
      <alignment horizontal="center" vertical="center"/>
    </xf>
    <xf numFmtId="3" fontId="15" fillId="2" borderId="45" xfId="0" applyNumberFormat="1" applyFont="1" applyFill="1" applyBorder="1" applyAlignment="1">
      <alignment horizontal="center"/>
    </xf>
    <xf numFmtId="3" fontId="18" fillId="2" borderId="49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9" xfId="0" applyFont="1" applyBorder="1"/>
    <xf numFmtId="0" fontId="1" fillId="0" borderId="52" xfId="0" applyFont="1" applyBorder="1" applyAlignment="1">
      <alignment horizontal="center" vertical="center"/>
    </xf>
    <xf numFmtId="0" fontId="1" fillId="0" borderId="12" xfId="0" applyFont="1" applyBorder="1"/>
    <xf numFmtId="166" fontId="1" fillId="0" borderId="12" xfId="0" applyNumberFormat="1" applyFont="1" applyBorder="1" applyAlignment="1">
      <alignment horizontal="center"/>
    </xf>
    <xf numFmtId="166" fontId="1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3" fillId="0" borderId="0" xfId="0" applyFont="1"/>
    <xf numFmtId="164" fontId="15" fillId="2" borderId="23" xfId="0" applyNumberFormat="1" applyFont="1" applyFill="1" applyBorder="1" applyAlignment="1">
      <alignment horizontal="center" vertical="center"/>
    </xf>
    <xf numFmtId="3" fontId="0" fillId="2" borderId="61" xfId="0" applyNumberFormat="1" applyFill="1" applyBorder="1" applyAlignment="1">
      <alignment horizontal="center"/>
    </xf>
    <xf numFmtId="3" fontId="0" fillId="2" borderId="53" xfId="0" applyNumberFormat="1" applyFill="1" applyBorder="1" applyAlignment="1">
      <alignment horizontal="center"/>
    </xf>
    <xf numFmtId="3" fontId="0" fillId="2" borderId="55" xfId="0" applyNumberFormat="1" applyFill="1" applyBorder="1" applyAlignment="1">
      <alignment horizontal="center"/>
    </xf>
    <xf numFmtId="164" fontId="0" fillId="2" borderId="48" xfId="0" applyNumberFormat="1" applyFill="1" applyBorder="1" applyAlignment="1">
      <alignment horizontal="center" vertical="center"/>
    </xf>
    <xf numFmtId="164" fontId="0" fillId="2" borderId="49" xfId="0" applyNumberForma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15" fillId="2" borderId="24" xfId="0" applyNumberFormat="1" applyFont="1" applyFill="1" applyBorder="1" applyAlignment="1">
      <alignment horizontal="center" vertical="center"/>
    </xf>
    <xf numFmtId="165" fontId="16" fillId="4" borderId="20" xfId="0" applyNumberFormat="1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3" fontId="16" fillId="4" borderId="20" xfId="0" applyNumberFormat="1" applyFont="1" applyFill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164" fontId="26" fillId="2" borderId="23" xfId="0" applyNumberFormat="1" applyFont="1" applyFill="1" applyBorder="1" applyAlignment="1">
      <alignment horizontal="center" vertical="center"/>
    </xf>
    <xf numFmtId="3" fontId="26" fillId="2" borderId="23" xfId="0" applyNumberFormat="1" applyFont="1" applyFill="1" applyBorder="1" applyAlignment="1">
      <alignment horizontal="center"/>
    </xf>
    <xf numFmtId="164" fontId="26" fillId="2" borderId="24" xfId="0" applyNumberFormat="1" applyFont="1" applyFill="1" applyBorder="1" applyAlignment="1">
      <alignment horizontal="center" vertical="center"/>
    </xf>
    <xf numFmtId="3" fontId="26" fillId="2" borderId="24" xfId="0" applyNumberFormat="1" applyFont="1" applyFill="1" applyBorder="1" applyAlignment="1">
      <alignment horizontal="center"/>
    </xf>
    <xf numFmtId="0" fontId="25" fillId="0" borderId="46" xfId="0" applyFont="1" applyBorder="1" applyAlignment="1">
      <alignment horizontal="center" vertical="center"/>
    </xf>
    <xf numFmtId="164" fontId="26" fillId="2" borderId="39" xfId="0" applyNumberFormat="1" applyFont="1" applyFill="1" applyBorder="1" applyAlignment="1">
      <alignment horizontal="center" vertical="center"/>
    </xf>
    <xf numFmtId="3" fontId="26" fillId="2" borderId="39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 wrapText="1"/>
    </xf>
    <xf numFmtId="3" fontId="0" fillId="2" borderId="56" xfId="0" applyNumberFormat="1" applyFill="1" applyBorder="1" applyAlignment="1">
      <alignment horizontal="center"/>
    </xf>
    <xf numFmtId="3" fontId="15" fillId="2" borderId="61" xfId="0" applyNumberFormat="1" applyFont="1" applyFill="1" applyBorder="1" applyAlignment="1">
      <alignment horizontal="center"/>
    </xf>
    <xf numFmtId="3" fontId="15" fillId="2" borderId="53" xfId="0" applyNumberFormat="1" applyFont="1" applyFill="1" applyBorder="1" applyAlignment="1">
      <alignment horizontal="center"/>
    </xf>
    <xf numFmtId="3" fontId="0" fillId="2" borderId="54" xfId="0" applyNumberFormat="1" applyFill="1" applyBorder="1" applyAlignment="1">
      <alignment horizontal="center"/>
    </xf>
    <xf numFmtId="3" fontId="18" fillId="2" borderId="10" xfId="0" applyNumberFormat="1" applyFont="1" applyFill="1" applyBorder="1" applyAlignment="1">
      <alignment horizontal="center"/>
    </xf>
    <xf numFmtId="3" fontId="26" fillId="2" borderId="47" xfId="0" applyNumberFormat="1" applyFont="1" applyFill="1" applyBorder="1" applyAlignment="1">
      <alignment horizontal="center"/>
    </xf>
    <xf numFmtId="3" fontId="26" fillId="2" borderId="53" xfId="0" applyNumberFormat="1" applyFont="1" applyFill="1" applyBorder="1" applyAlignment="1">
      <alignment horizontal="center"/>
    </xf>
    <xf numFmtId="3" fontId="26" fillId="2" borderId="61" xfId="0" applyNumberFormat="1" applyFont="1" applyFill="1" applyBorder="1" applyAlignment="1">
      <alignment horizontal="center"/>
    </xf>
    <xf numFmtId="3" fontId="0" fillId="2" borderId="30" xfId="0" applyNumberFormat="1" applyFill="1" applyBorder="1" applyAlignment="1">
      <alignment horizontal="center"/>
    </xf>
    <xf numFmtId="3" fontId="18" fillId="2" borderId="53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6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3" fontId="28" fillId="2" borderId="48" xfId="0" applyNumberFormat="1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6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3" fontId="18" fillId="2" borderId="54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3" fontId="18" fillId="2" borderId="56" xfId="0" applyNumberFormat="1" applyFont="1" applyFill="1" applyBorder="1" applyAlignment="1">
      <alignment horizontal="center"/>
    </xf>
    <xf numFmtId="0" fontId="16" fillId="0" borderId="50" xfId="0" applyFont="1" applyBorder="1" applyAlignment="1">
      <alignment horizontal="center" vertical="center"/>
    </xf>
    <xf numFmtId="164" fontId="15" fillId="2" borderId="50" xfId="0" applyNumberFormat="1" applyFont="1" applyFill="1" applyBorder="1" applyAlignment="1">
      <alignment horizontal="center" vertical="center"/>
    </xf>
    <xf numFmtId="3" fontId="15" fillId="2" borderId="55" xfId="0" applyNumberFormat="1" applyFont="1" applyFill="1" applyBorder="1" applyAlignment="1">
      <alignment horizontal="center"/>
    </xf>
    <xf numFmtId="0" fontId="27" fillId="0" borderId="6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164" fontId="15" fillId="2" borderId="65" xfId="0" applyNumberFormat="1" applyFont="1" applyFill="1" applyBorder="1" applyAlignment="1">
      <alignment horizontal="center" vertical="center"/>
    </xf>
    <xf numFmtId="164" fontId="18" fillId="2" borderId="66" xfId="0" applyNumberFormat="1" applyFont="1" applyFill="1" applyBorder="1" applyAlignment="1">
      <alignment horizontal="center" vertical="center"/>
    </xf>
    <xf numFmtId="164" fontId="18" fillId="2" borderId="62" xfId="0" applyNumberFormat="1" applyFont="1" applyFill="1" applyBorder="1" applyAlignment="1">
      <alignment horizontal="center" vertical="center"/>
    </xf>
    <xf numFmtId="164" fontId="28" fillId="2" borderId="65" xfId="0" applyNumberFormat="1" applyFont="1" applyFill="1" applyBorder="1" applyAlignment="1">
      <alignment horizontal="center" vertical="center"/>
    </xf>
    <xf numFmtId="164" fontId="0" fillId="2" borderId="66" xfId="0" applyNumberFormat="1" applyFill="1" applyBorder="1" applyAlignment="1">
      <alignment horizontal="center" vertical="center"/>
    </xf>
    <xf numFmtId="164" fontId="0" fillId="2" borderId="67" xfId="0" applyNumberFormat="1" applyFill="1" applyBorder="1" applyAlignment="1">
      <alignment horizontal="center" vertical="center"/>
    </xf>
    <xf numFmtId="164" fontId="0" fillId="2" borderId="50" xfId="0" applyNumberFormat="1" applyFill="1" applyBorder="1" applyAlignment="1">
      <alignment horizontal="center" vertical="center"/>
    </xf>
    <xf numFmtId="164" fontId="26" fillId="2" borderId="65" xfId="0" applyNumberFormat="1" applyFont="1" applyFill="1" applyBorder="1" applyAlignment="1">
      <alignment horizontal="center" vertical="center"/>
    </xf>
    <xf numFmtId="164" fontId="0" fillId="2" borderId="64" xfId="0" applyNumberFormat="1" applyFill="1" applyBorder="1" applyAlignment="1">
      <alignment horizontal="center" vertical="center"/>
    </xf>
    <xf numFmtId="164" fontId="0" fillId="2" borderId="62" xfId="0" applyNumberForma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4" fontId="15" fillId="2" borderId="48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66" fontId="0" fillId="2" borderId="59" xfId="0" applyNumberFormat="1" applyFill="1" applyBorder="1" applyAlignment="1">
      <alignment horizontal="center" vertical="center"/>
    </xf>
    <xf numFmtId="166" fontId="0" fillId="2" borderId="48" xfId="0" applyNumberFormat="1" applyFill="1" applyBorder="1" applyAlignment="1">
      <alignment horizontal="center" vertical="center"/>
    </xf>
    <xf numFmtId="166" fontId="0" fillId="2" borderId="50" xfId="0" applyNumberFormat="1" applyFill="1" applyBorder="1" applyAlignment="1">
      <alignment horizontal="center" vertical="center"/>
    </xf>
    <xf numFmtId="166" fontId="0" fillId="2" borderId="49" xfId="0" applyNumberFormat="1" applyFill="1" applyBorder="1" applyAlignment="1">
      <alignment horizontal="center" vertical="center"/>
    </xf>
    <xf numFmtId="166" fontId="0" fillId="2" borderId="10" xfId="0" applyNumberForma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65" fontId="17" fillId="4" borderId="21" xfId="0" applyNumberFormat="1" applyFont="1" applyFill="1" applyBorder="1" applyAlignment="1">
      <alignment horizontal="center" vertical="center"/>
    </xf>
    <xf numFmtId="164" fontId="18" fillId="2" borderId="24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164" fontId="18" fillId="2" borderId="65" xfId="0" applyNumberFormat="1" applyFont="1" applyFill="1" applyBorder="1" applyAlignment="1">
      <alignment horizontal="center" vertical="center"/>
    </xf>
    <xf numFmtId="3" fontId="18" fillId="2" borderId="48" xfId="0" applyNumberFormat="1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3" fontId="1" fillId="0" borderId="43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0" fillId="6" borderId="13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" fontId="0" fillId="2" borderId="58" xfId="0" applyNumberFormat="1" applyFill="1" applyBorder="1" applyAlignment="1">
      <alignment horizontal="center"/>
    </xf>
    <xf numFmtId="3" fontId="26" fillId="2" borderId="25" xfId="0" applyNumberFormat="1" applyFont="1" applyFill="1" applyBorder="1" applyAlignment="1">
      <alignment horizontal="center"/>
    </xf>
    <xf numFmtId="3" fontId="15" fillId="2" borderId="13" xfId="0" applyNumberFormat="1" applyFont="1" applyFill="1" applyBorder="1" applyAlignment="1">
      <alignment horizontal="center"/>
    </xf>
    <xf numFmtId="0" fontId="31" fillId="6" borderId="23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0" fontId="4" fillId="6" borderId="25" xfId="0" applyFont="1" applyFill="1" applyBorder="1" applyAlignment="1">
      <alignment vertical="center"/>
    </xf>
    <xf numFmtId="0" fontId="1" fillId="0" borderId="58" xfId="0" applyFont="1" applyBorder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0" fontId="1" fillId="0" borderId="36" xfId="0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6" fillId="4" borderId="61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164" fontId="26" fillId="2" borderId="48" xfId="0" applyNumberFormat="1" applyFont="1" applyFill="1" applyBorder="1" applyAlignment="1">
      <alignment horizontal="center" vertical="center"/>
    </xf>
    <xf numFmtId="164" fontId="26" fillId="2" borderId="50" xfId="0" applyNumberFormat="1" applyFont="1" applyFill="1" applyBorder="1" applyAlignment="1">
      <alignment horizontal="center" vertical="center"/>
    </xf>
    <xf numFmtId="164" fontId="0" fillId="2" borderId="59" xfId="0" applyNumberFormat="1" applyFill="1" applyBorder="1" applyAlignment="1">
      <alignment horizontal="center" vertical="center"/>
    </xf>
    <xf numFmtId="164" fontId="15" fillId="2" borderId="57" xfId="0" applyNumberFormat="1" applyFont="1" applyFill="1" applyBorder="1" applyAlignment="1">
      <alignment horizontal="center" vertical="center"/>
    </xf>
    <xf numFmtId="3" fontId="15" fillId="2" borderId="50" xfId="0" applyNumberFormat="1" applyFont="1" applyFill="1" applyBorder="1" applyAlignment="1">
      <alignment horizontal="center"/>
    </xf>
    <xf numFmtId="3" fontId="0" fillId="2" borderId="59" xfId="0" applyNumberFormat="1" applyFill="1" applyBorder="1" applyAlignment="1">
      <alignment horizontal="center"/>
    </xf>
    <xf numFmtId="3" fontId="15" fillId="2" borderId="57" xfId="0" applyNumberFormat="1" applyFont="1" applyFill="1" applyBorder="1" applyAlignment="1">
      <alignment horizontal="center"/>
    </xf>
    <xf numFmtId="0" fontId="30" fillId="6" borderId="39" xfId="0" applyFont="1" applyFill="1" applyBorder="1" applyAlignment="1">
      <alignment horizontal="center" vertical="center"/>
    </xf>
    <xf numFmtId="3" fontId="18" fillId="2" borderId="61" xfId="0" applyNumberFormat="1" applyFont="1" applyFill="1" applyBorder="1" applyAlignment="1">
      <alignment horizontal="center"/>
    </xf>
    <xf numFmtId="3" fontId="15" fillId="2" borderId="56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3" fontId="1" fillId="0" borderId="58" xfId="0" applyNumberFormat="1" applyFont="1" applyBorder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0" fontId="35" fillId="7" borderId="0" xfId="0" applyFont="1" applyFill="1" applyAlignment="1">
      <alignment vertical="center"/>
    </xf>
    <xf numFmtId="0" fontId="0" fillId="0" borderId="30" xfId="0" applyBorder="1" applyAlignment="1">
      <alignment horizontal="center" vertical="center" wrapText="1"/>
    </xf>
    <xf numFmtId="0" fontId="4" fillId="6" borderId="31" xfId="0" applyFont="1" applyFill="1" applyBorder="1" applyAlignment="1">
      <alignment vertical="center"/>
    </xf>
    <xf numFmtId="0" fontId="0" fillId="0" borderId="59" xfId="0" applyBorder="1" applyAlignment="1">
      <alignment horizontal="center" vertical="center"/>
    </xf>
    <xf numFmtId="3" fontId="1" fillId="0" borderId="59" xfId="0" applyNumberFormat="1" applyFont="1" applyBorder="1" applyAlignment="1">
      <alignment horizontal="center" vertical="center"/>
    </xf>
    <xf numFmtId="164" fontId="0" fillId="0" borderId="59" xfId="0" applyNumberForma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164" fontId="0" fillId="2" borderId="39" xfId="0" applyNumberFormat="1" applyFill="1" applyBorder="1" applyAlignment="1">
      <alignment horizontal="center" vertical="center"/>
    </xf>
    <xf numFmtId="3" fontId="0" fillId="2" borderId="63" xfId="0" applyNumberFormat="1" applyFill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4" borderId="39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4" borderId="6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65" fontId="1" fillId="4" borderId="39" xfId="0" applyNumberFormat="1" applyFont="1" applyFill="1" applyBorder="1" applyAlignment="1">
      <alignment horizontal="center" vertical="center"/>
    </xf>
    <xf numFmtId="165" fontId="1" fillId="4" borderId="31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vertical="center"/>
    </xf>
    <xf numFmtId="0" fontId="1" fillId="0" borderId="6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4" borderId="5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58" xfId="0" applyNumberFormat="1" applyFont="1" applyFill="1" applyBorder="1" applyAlignment="1">
      <alignment horizontal="center" vertical="center"/>
    </xf>
    <xf numFmtId="164" fontId="0" fillId="2" borderId="58" xfId="0" applyNumberFormat="1" applyFill="1" applyBorder="1" applyAlignment="1">
      <alignment horizontal="center" vertical="center"/>
    </xf>
    <xf numFmtId="0" fontId="4" fillId="4" borderId="68" xfId="0" applyFont="1" applyFill="1" applyBorder="1" applyAlignment="1">
      <alignment vertical="center"/>
    </xf>
    <xf numFmtId="0" fontId="1" fillId="0" borderId="55" xfId="0" applyFont="1" applyBorder="1" applyAlignment="1">
      <alignment horizontal="center"/>
    </xf>
    <xf numFmtId="165" fontId="1" fillId="4" borderId="25" xfId="0" applyNumberFormat="1" applyFont="1" applyFill="1" applyBorder="1" applyAlignment="1">
      <alignment horizontal="center" vertical="center"/>
    </xf>
    <xf numFmtId="164" fontId="0" fillId="2" borderId="56" xfId="0" applyNumberFormat="1" applyFill="1" applyBorder="1" applyAlignment="1">
      <alignment horizontal="center" vertical="center"/>
    </xf>
    <xf numFmtId="164" fontId="0" fillId="2" borderId="65" xfId="0" applyNumberFormat="1" applyFill="1" applyBorder="1" applyAlignment="1">
      <alignment horizontal="center" vertical="center"/>
    </xf>
    <xf numFmtId="165" fontId="1" fillId="0" borderId="70" xfId="0" applyNumberFormat="1" applyFont="1" applyBorder="1" applyAlignment="1">
      <alignment horizontal="center" vertical="center"/>
    </xf>
    <xf numFmtId="165" fontId="1" fillId="0" borderId="71" xfId="0" applyNumberFormat="1" applyFont="1" applyBorder="1" applyAlignment="1">
      <alignment horizontal="center" vertical="center"/>
    </xf>
    <xf numFmtId="3" fontId="0" fillId="2" borderId="36" xfId="0" applyNumberFormat="1" applyFill="1" applyBorder="1" applyAlignment="1">
      <alignment horizontal="center"/>
    </xf>
    <xf numFmtId="3" fontId="0" fillId="2" borderId="47" xfId="0" applyNumberFormat="1" applyFill="1" applyBorder="1" applyAlignment="1">
      <alignment horizont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167" fontId="38" fillId="0" borderId="0" xfId="0" applyNumberFormat="1" applyFont="1" applyAlignment="1">
      <alignment vertical="center"/>
    </xf>
    <xf numFmtId="167" fontId="38" fillId="4" borderId="0" xfId="0" applyNumberFormat="1" applyFont="1" applyFill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25" fillId="4" borderId="47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0" borderId="61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0" xfId="1" applyFont="1" applyBorder="1" applyAlignment="1" applyProtection="1">
      <alignment horizontal="left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7" fillId="0" borderId="6" xfId="1" applyBorder="1" applyAlignment="1">
      <alignment horizontal="center"/>
    </xf>
    <xf numFmtId="0" fontId="7" fillId="0" borderId="2" xfId="1" applyBorder="1" applyAlignment="1">
      <alignment horizontal="center"/>
    </xf>
    <xf numFmtId="0" fontId="7" fillId="0" borderId="7" xfId="1" applyBorder="1" applyAlignment="1">
      <alignment horizontal="center"/>
    </xf>
    <xf numFmtId="0" fontId="1" fillId="4" borderId="39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0" borderId="27" xfId="0" applyBorder="1"/>
    <xf numFmtId="0" fontId="0" fillId="0" borderId="72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68" xfId="0" applyBorder="1" applyAlignment="1">
      <alignment vertical="center"/>
    </xf>
    <xf numFmtId="0" fontId="0" fillId="0" borderId="0" xfId="0"/>
    <xf numFmtId="0" fontId="0" fillId="0" borderId="68" xfId="0" applyBorder="1"/>
    <xf numFmtId="0" fontId="0" fillId="0" borderId="55" xfId="0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4" borderId="51" xfId="0" applyFill="1" applyBorder="1" applyAlignment="1">
      <alignment horizontal="center" vertical="center" wrapText="1"/>
    </xf>
    <xf numFmtId="0" fontId="0" fillId="0" borderId="63" xfId="0" applyBorder="1"/>
    <xf numFmtId="0" fontId="0" fillId="0" borderId="57" xfId="0" applyBorder="1"/>
    <xf numFmtId="0" fontId="1" fillId="0" borderId="9" xfId="0" applyFont="1" applyBorder="1" applyAlignment="1">
      <alignment horizontal="center" vertical="center"/>
    </xf>
    <xf numFmtId="0" fontId="0" fillId="0" borderId="59" xfId="0" applyBorder="1"/>
    <xf numFmtId="0" fontId="1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7" fillId="0" borderId="0" xfId="1" applyBorder="1" applyAlignment="1" applyProtection="1">
      <alignment horizontal="center"/>
    </xf>
    <xf numFmtId="0" fontId="7" fillId="0" borderId="8" xfId="1" applyBorder="1" applyAlignment="1" applyProtection="1">
      <alignment horizontal="center"/>
    </xf>
    <xf numFmtId="0" fontId="20" fillId="0" borderId="0" xfId="0" applyFont="1" applyAlignment="1">
      <alignment wrapText="1"/>
    </xf>
    <xf numFmtId="0" fontId="21" fillId="0" borderId="51" xfId="0" applyFont="1" applyBorder="1" applyAlignment="1">
      <alignment horizontal="left" wrapText="1"/>
    </xf>
    <xf numFmtId="0" fontId="21" fillId="0" borderId="57" xfId="0" applyFont="1" applyBorder="1" applyAlignment="1">
      <alignment horizontal="left" wrapText="1"/>
    </xf>
    <xf numFmtId="0" fontId="0" fillId="0" borderId="41" xfId="0" applyBorder="1"/>
    <xf numFmtId="0" fontId="19" fillId="0" borderId="30" xfId="0" applyFont="1" applyBorder="1" applyAlignment="1">
      <alignment horizontal="left" wrapText="1"/>
    </xf>
    <xf numFmtId="0" fontId="19" fillId="0" borderId="59" xfId="0" applyFont="1" applyBorder="1" applyAlignment="1">
      <alignment horizontal="left" wrapText="1"/>
    </xf>
    <xf numFmtId="0" fontId="0" fillId="0" borderId="44" xfId="0" applyBorder="1"/>
    <xf numFmtId="0" fontId="23" fillId="0" borderId="0" xfId="0" applyFont="1"/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2" fillId="0" borderId="51" xfId="0" applyFont="1" applyBorder="1" applyAlignment="1">
      <alignment horizontal="left" wrapText="1"/>
    </xf>
    <xf numFmtId="0" fontId="22" fillId="0" borderId="57" xfId="0" applyFont="1" applyBorder="1" applyAlignment="1">
      <alignment horizontal="left" wrapText="1"/>
    </xf>
    <xf numFmtId="0" fontId="19" fillId="0" borderId="51" xfId="0" applyFont="1" applyBorder="1" applyAlignment="1">
      <alignment horizontal="left" wrapText="1"/>
    </xf>
    <xf numFmtId="0" fontId="19" fillId="0" borderId="57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737235</xdr:colOff>
      <xdr:row>0</xdr:row>
      <xdr:rowOff>26670</xdr:rowOff>
    </xdr:from>
    <xdr:to>
      <xdr:col>7</xdr:col>
      <xdr:colOff>956310</xdr:colOff>
      <xdr:row>1</xdr:row>
      <xdr:rowOff>308126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2275" y="26670"/>
          <a:ext cx="1194435" cy="639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0</xdr:row>
      <xdr:rowOff>19050</xdr:rowOff>
    </xdr:from>
    <xdr:to>
      <xdr:col>7</xdr:col>
      <xdr:colOff>893445</xdr:colOff>
      <xdr:row>1</xdr:row>
      <xdr:rowOff>300506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5165" y="19050"/>
          <a:ext cx="1196340" cy="639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0</xdr:row>
      <xdr:rowOff>57150</xdr:rowOff>
    </xdr:from>
    <xdr:to>
      <xdr:col>7</xdr:col>
      <xdr:colOff>40005</xdr:colOff>
      <xdr:row>1</xdr:row>
      <xdr:rowOff>338606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57150"/>
          <a:ext cx="1171575" cy="643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66675</xdr:rowOff>
    </xdr:from>
    <xdr:to>
      <xdr:col>6</xdr:col>
      <xdr:colOff>20955</xdr:colOff>
      <xdr:row>3</xdr:row>
      <xdr:rowOff>138581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B0DB365-547E-4537-911B-CBAA2AFAA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66675"/>
          <a:ext cx="1144905" cy="643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ivepluswood.ru/" TargetMode="External"/><Relationship Id="rId1" Type="http://schemas.openxmlformats.org/officeDocument/2006/relationships/hyperlink" Target="mailto:info@fivepluswood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vepluswood.ru/" TargetMode="External"/><Relationship Id="rId1" Type="http://schemas.openxmlformats.org/officeDocument/2006/relationships/hyperlink" Target="mailto:info@fivepluswood.ru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vepluswood.ru/" TargetMode="External"/><Relationship Id="rId1" Type="http://schemas.openxmlformats.org/officeDocument/2006/relationships/hyperlink" Target="mailto:info@fivepluswood.ru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I223"/>
  <sheetViews>
    <sheetView tabSelected="1" zoomScale="91" zoomScaleNormal="91" workbookViewId="0">
      <selection sqref="A1:G2"/>
    </sheetView>
  </sheetViews>
  <sheetFormatPr defaultRowHeight="15" x14ac:dyDescent="0.25"/>
  <cols>
    <col min="1" max="1" width="24.7109375" customWidth="1"/>
    <col min="2" max="2" width="10.140625" bestFit="1" customWidth="1"/>
    <col min="3" max="5" width="14.140625" customWidth="1"/>
    <col min="6" max="6" width="12" customWidth="1"/>
    <col min="7" max="7" width="14.28515625" customWidth="1"/>
    <col min="8" max="8" width="16.5703125" customWidth="1"/>
    <col min="9" max="9" width="52.42578125" customWidth="1"/>
    <col min="10" max="10" width="72.7109375" customWidth="1"/>
    <col min="12" max="12" width="12.42578125" customWidth="1"/>
    <col min="13" max="13" width="46.28515625" customWidth="1"/>
    <col min="14" max="14" width="15.85546875" customWidth="1"/>
  </cols>
  <sheetData>
    <row r="1" spans="1:373" ht="28.5" customHeight="1" x14ac:dyDescent="0.25">
      <c r="A1" s="339"/>
      <c r="B1" s="339"/>
      <c r="C1" s="339"/>
      <c r="D1" s="339"/>
      <c r="E1" s="339"/>
      <c r="F1" s="339"/>
      <c r="G1" s="339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</row>
    <row r="2" spans="1:373" ht="28.5" customHeight="1" x14ac:dyDescent="0.25">
      <c r="A2" s="339"/>
      <c r="B2" s="339"/>
      <c r="C2" s="339"/>
      <c r="D2" s="339"/>
      <c r="E2" s="339"/>
      <c r="F2" s="339"/>
      <c r="G2" s="339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</row>
    <row r="3" spans="1:373" ht="28.5" customHeight="1" x14ac:dyDescent="0.25">
      <c r="A3" s="34" t="s">
        <v>85</v>
      </c>
      <c r="B3" s="3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</row>
    <row r="4" spans="1:373" ht="28.5" customHeight="1" thickBot="1" x14ac:dyDescent="0.4">
      <c r="A4" s="332" t="s">
        <v>78</v>
      </c>
      <c r="B4" s="3"/>
      <c r="C4" s="3"/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</row>
    <row r="5" spans="1:373" s="2" customFormat="1" ht="39" customHeight="1" thickBot="1" x14ac:dyDescent="0.3">
      <c r="A5" s="15" t="s">
        <v>4</v>
      </c>
      <c r="B5" s="84" t="s">
        <v>11</v>
      </c>
      <c r="C5" s="84" t="s">
        <v>12</v>
      </c>
      <c r="D5" s="84" t="s">
        <v>13</v>
      </c>
      <c r="E5" s="84" t="s">
        <v>14</v>
      </c>
      <c r="F5" s="84" t="s">
        <v>15</v>
      </c>
      <c r="G5" s="84" t="s">
        <v>28</v>
      </c>
      <c r="H5" s="147" t="s">
        <v>29</v>
      </c>
      <c r="I5" s="285" t="s">
        <v>82</v>
      </c>
      <c r="J5" s="293" t="s">
        <v>83</v>
      </c>
    </row>
    <row r="6" spans="1:373" s="2" customFormat="1" ht="18.75" customHeight="1" thickBot="1" x14ac:dyDescent="0.3">
      <c r="A6" s="350" t="s">
        <v>9</v>
      </c>
      <c r="B6" s="354" t="s">
        <v>0</v>
      </c>
      <c r="C6" s="189">
        <v>2000</v>
      </c>
      <c r="D6" s="186" t="s">
        <v>37</v>
      </c>
      <c r="E6" s="124" t="s">
        <v>2</v>
      </c>
      <c r="F6" s="61">
        <v>1.536</v>
      </c>
      <c r="G6" s="58">
        <v>27000</v>
      </c>
      <c r="H6" s="119">
        <v>32000</v>
      </c>
      <c r="I6" s="246" t="s">
        <v>81</v>
      </c>
      <c r="J6" s="294" t="s">
        <v>79</v>
      </c>
    </row>
    <row r="7" spans="1:373" s="2" customFormat="1" ht="18.75" customHeight="1" thickBot="1" x14ac:dyDescent="0.3">
      <c r="A7" s="351"/>
      <c r="B7" s="355"/>
      <c r="C7" s="190">
        <v>2100</v>
      </c>
      <c r="D7" s="115" t="s">
        <v>37</v>
      </c>
      <c r="E7" s="181">
        <v>12.5</v>
      </c>
      <c r="F7" s="62">
        <v>0.16200000000000001</v>
      </c>
      <c r="G7" s="59">
        <v>27000</v>
      </c>
      <c r="H7" s="120">
        <v>32000</v>
      </c>
      <c r="I7" s="246" t="s">
        <v>81</v>
      </c>
      <c r="J7" s="294" t="s">
        <v>80</v>
      </c>
    </row>
    <row r="8" spans="1:373" s="2" customFormat="1" ht="18.75" customHeight="1" thickBot="1" x14ac:dyDescent="0.3">
      <c r="A8" s="351"/>
      <c r="B8" s="355"/>
      <c r="C8" s="190">
        <v>2400</v>
      </c>
      <c r="D8" s="115" t="s">
        <v>49</v>
      </c>
      <c r="E8" s="181">
        <v>12.5</v>
      </c>
      <c r="F8" s="62">
        <v>0.34599999999999997</v>
      </c>
      <c r="G8" s="59">
        <v>27000</v>
      </c>
      <c r="H8" s="120">
        <v>32000</v>
      </c>
      <c r="I8" s="246" t="s">
        <v>81</v>
      </c>
    </row>
    <row r="9" spans="1:373" s="2" customFormat="1" ht="18.75" customHeight="1" thickBot="1" x14ac:dyDescent="0.3">
      <c r="A9" s="351"/>
      <c r="B9" s="355"/>
      <c r="C9" s="190">
        <v>2500</v>
      </c>
      <c r="D9" s="115" t="s">
        <v>37</v>
      </c>
      <c r="E9" s="181" t="s">
        <v>2</v>
      </c>
      <c r="F9" s="62">
        <v>0.39</v>
      </c>
      <c r="G9" s="59">
        <v>27000</v>
      </c>
      <c r="H9" s="120">
        <v>32000</v>
      </c>
      <c r="I9" s="246" t="s">
        <v>81</v>
      </c>
    </row>
    <row r="10" spans="1:373" s="2" customFormat="1" ht="18.75" customHeight="1" thickBot="1" x14ac:dyDescent="0.3">
      <c r="A10" s="351"/>
      <c r="B10" s="355"/>
      <c r="C10" s="190">
        <v>2700</v>
      </c>
      <c r="D10" s="115" t="s">
        <v>37</v>
      </c>
      <c r="E10" s="181" t="s">
        <v>2</v>
      </c>
      <c r="F10" s="62">
        <f>0.454-0.454</f>
        <v>0</v>
      </c>
      <c r="G10" s="59">
        <v>27000</v>
      </c>
      <c r="H10" s="120">
        <v>32000</v>
      </c>
      <c r="I10" s="246" t="s">
        <v>81</v>
      </c>
    </row>
    <row r="11" spans="1:373" s="2" customFormat="1" ht="18.75" customHeight="1" thickBot="1" x14ac:dyDescent="0.3">
      <c r="A11" s="351"/>
      <c r="B11" s="355"/>
      <c r="C11" s="190">
        <v>3000</v>
      </c>
      <c r="D11" s="115" t="s">
        <v>37</v>
      </c>
      <c r="E11" s="181" t="s">
        <v>2</v>
      </c>
      <c r="F11" s="62">
        <f xml:space="preserve"> 0.864+1.8+1.433-0.864-1.8-1.433</f>
        <v>0</v>
      </c>
      <c r="G11" s="59">
        <v>27000</v>
      </c>
      <c r="H11" s="120">
        <v>32000</v>
      </c>
      <c r="I11" s="246" t="s">
        <v>81</v>
      </c>
    </row>
    <row r="12" spans="1:373" s="2" customFormat="1" ht="18.75" customHeight="1" thickBot="1" x14ac:dyDescent="0.3">
      <c r="A12" s="351"/>
      <c r="B12" s="352"/>
      <c r="C12" s="190">
        <v>5400</v>
      </c>
      <c r="D12" s="115" t="s">
        <v>37</v>
      </c>
      <c r="E12" s="181" t="s">
        <v>2</v>
      </c>
      <c r="F12" s="62">
        <f>5.897-4.925</f>
        <v>0.97200000000000042</v>
      </c>
      <c r="G12" s="59">
        <v>27000</v>
      </c>
      <c r="H12" s="120">
        <v>32000</v>
      </c>
      <c r="I12" s="246" t="s">
        <v>81</v>
      </c>
    </row>
    <row r="13" spans="1:373" s="2" customFormat="1" ht="18.75" customHeight="1" thickBot="1" x14ac:dyDescent="0.3">
      <c r="A13" s="351"/>
      <c r="B13" s="352"/>
      <c r="C13" s="190">
        <v>4800</v>
      </c>
      <c r="D13" s="115" t="s">
        <v>37</v>
      </c>
      <c r="E13" s="181" t="s">
        <v>2</v>
      </c>
      <c r="F13" s="62">
        <f>6.624-1.037-0.979-4.608</f>
        <v>0</v>
      </c>
      <c r="G13" s="59">
        <v>27000</v>
      </c>
      <c r="H13" s="120">
        <v>32000</v>
      </c>
      <c r="I13" s="246" t="s">
        <v>81</v>
      </c>
    </row>
    <row r="14" spans="1:373" s="2" customFormat="1" ht="18.75" customHeight="1" thickBot="1" x14ac:dyDescent="0.3">
      <c r="A14" s="351"/>
      <c r="B14" s="352"/>
      <c r="C14" s="192">
        <v>4200</v>
      </c>
      <c r="D14" s="185" t="s">
        <v>37</v>
      </c>
      <c r="E14" s="126" t="s">
        <v>2</v>
      </c>
      <c r="F14" s="66">
        <v>0</v>
      </c>
      <c r="G14" s="59">
        <v>27000</v>
      </c>
      <c r="H14" s="120">
        <v>32000</v>
      </c>
      <c r="I14" s="246" t="s">
        <v>81</v>
      </c>
      <c r="J14" s="334"/>
      <c r="K14" s="337"/>
      <c r="L14" s="337"/>
    </row>
    <row r="15" spans="1:373" s="2" customFormat="1" ht="18.75" customHeight="1" thickBot="1" x14ac:dyDescent="0.3">
      <c r="A15" s="351"/>
      <c r="B15" s="412" t="s">
        <v>3</v>
      </c>
      <c r="C15" s="189">
        <v>3000</v>
      </c>
      <c r="D15" s="186" t="s">
        <v>37</v>
      </c>
      <c r="E15" s="124" t="s">
        <v>2</v>
      </c>
      <c r="F15" s="61">
        <f>2.66+1.683-2.9+2.52+2.52+1.091-2.52-2.52</f>
        <v>2.5340000000000003</v>
      </c>
      <c r="G15" s="58">
        <v>17000</v>
      </c>
      <c r="H15" s="119">
        <v>22000</v>
      </c>
      <c r="I15" s="246" t="s">
        <v>81</v>
      </c>
      <c r="J15" s="334"/>
      <c r="K15" s="337"/>
      <c r="L15" s="337"/>
    </row>
    <row r="16" spans="1:373" s="2" customFormat="1" ht="18.75" customHeight="1" thickBot="1" x14ac:dyDescent="0.3">
      <c r="A16" s="351"/>
      <c r="B16" s="362"/>
      <c r="C16" s="190">
        <v>2700</v>
      </c>
      <c r="D16" s="115" t="s">
        <v>37</v>
      </c>
      <c r="E16" s="181">
        <v>12.5</v>
      </c>
      <c r="F16" s="62">
        <f>1.111-0.648</f>
        <v>0.46299999999999997</v>
      </c>
      <c r="G16" s="59">
        <v>17000</v>
      </c>
      <c r="H16" s="120">
        <v>22000</v>
      </c>
      <c r="I16" s="246" t="s">
        <v>81</v>
      </c>
    </row>
    <row r="17" spans="1:9" s="2" customFormat="1" ht="18.75" customHeight="1" thickBot="1" x14ac:dyDescent="0.3">
      <c r="A17" s="351"/>
      <c r="B17" s="399"/>
      <c r="C17" s="195">
        <v>2000</v>
      </c>
      <c r="D17" s="185" t="s">
        <v>37</v>
      </c>
      <c r="E17" s="182">
        <v>12.5</v>
      </c>
      <c r="F17" s="63">
        <v>0.32400000000000001</v>
      </c>
      <c r="G17" s="60">
        <v>17000</v>
      </c>
      <c r="H17" s="121">
        <v>22000</v>
      </c>
      <c r="I17" s="246" t="s">
        <v>81</v>
      </c>
    </row>
    <row r="18" spans="1:9" s="2" customFormat="1" ht="18.75" customHeight="1" thickBot="1" x14ac:dyDescent="0.3">
      <c r="A18" s="352"/>
      <c r="B18" s="254" t="s">
        <v>26</v>
      </c>
      <c r="C18" s="191">
        <v>3000</v>
      </c>
      <c r="D18" s="186" t="s">
        <v>37</v>
      </c>
      <c r="E18" s="183">
        <v>17</v>
      </c>
      <c r="F18" s="87">
        <v>0</v>
      </c>
      <c r="G18" s="88">
        <v>24000</v>
      </c>
      <c r="H18" s="148">
        <v>28000</v>
      </c>
      <c r="I18" s="246" t="s">
        <v>81</v>
      </c>
    </row>
    <row r="19" spans="1:9" s="2" customFormat="1" ht="18.75" customHeight="1" thickBot="1" x14ac:dyDescent="0.3">
      <c r="A19" s="352"/>
      <c r="B19" s="255" t="s">
        <v>3</v>
      </c>
      <c r="C19" s="195">
        <v>3000</v>
      </c>
      <c r="D19" s="116" t="s">
        <v>37</v>
      </c>
      <c r="E19" s="182">
        <v>17</v>
      </c>
      <c r="F19" s="63">
        <v>0</v>
      </c>
      <c r="G19" s="60">
        <v>16000</v>
      </c>
      <c r="H19" s="121">
        <v>18000</v>
      </c>
      <c r="I19" s="246" t="s">
        <v>81</v>
      </c>
    </row>
    <row r="20" spans="1:9" s="2" customFormat="1" ht="18.75" customHeight="1" thickBot="1" x14ac:dyDescent="0.3">
      <c r="A20" s="352"/>
      <c r="B20" s="357" t="s">
        <v>26</v>
      </c>
      <c r="C20" s="259">
        <v>6000</v>
      </c>
      <c r="D20" s="263" t="s">
        <v>37</v>
      </c>
      <c r="E20" s="252">
        <v>12.5</v>
      </c>
      <c r="F20" s="118">
        <v>0</v>
      </c>
      <c r="G20" s="79">
        <v>28000</v>
      </c>
      <c r="H20" s="149">
        <v>33000</v>
      </c>
      <c r="I20" s="246" t="s">
        <v>81</v>
      </c>
    </row>
    <row r="21" spans="1:9" s="2" customFormat="1" ht="18.75" customHeight="1" thickBot="1" x14ac:dyDescent="0.3">
      <c r="A21" s="352"/>
      <c r="B21" s="358"/>
      <c r="C21" s="260">
        <v>6000</v>
      </c>
      <c r="D21" s="257" t="s">
        <v>38</v>
      </c>
      <c r="E21" s="253">
        <v>12.5</v>
      </c>
      <c r="F21" s="128">
        <v>0</v>
      </c>
      <c r="G21" s="82">
        <v>28000</v>
      </c>
      <c r="H21" s="150">
        <v>33000</v>
      </c>
      <c r="I21" s="246" t="s">
        <v>81</v>
      </c>
    </row>
    <row r="22" spans="1:9" s="2" customFormat="1" ht="18.75" customHeight="1" thickBot="1" x14ac:dyDescent="0.3">
      <c r="A22" s="353"/>
      <c r="B22" s="256" t="s">
        <v>3</v>
      </c>
      <c r="C22" s="261">
        <v>6000</v>
      </c>
      <c r="D22" s="258" t="s">
        <v>38</v>
      </c>
      <c r="E22" s="262">
        <v>12.5</v>
      </c>
      <c r="F22" s="63">
        <v>0</v>
      </c>
      <c r="G22" s="60">
        <v>18000</v>
      </c>
      <c r="H22" s="121">
        <v>23000</v>
      </c>
      <c r="I22" s="246" t="s">
        <v>81</v>
      </c>
    </row>
    <row r="23" spans="1:9" s="2" customFormat="1" ht="18.75" customHeight="1" thickBot="1" x14ac:dyDescent="0.3">
      <c r="A23" s="32"/>
      <c r="B23" s="422"/>
      <c r="C23" s="397"/>
      <c r="D23" s="397"/>
      <c r="E23" s="397"/>
      <c r="F23" s="397"/>
      <c r="G23" s="397"/>
      <c r="H23" s="397"/>
      <c r="I23" s="398"/>
    </row>
    <row r="24" spans="1:9" s="2" customFormat="1" ht="18.75" customHeight="1" thickBot="1" x14ac:dyDescent="0.3">
      <c r="A24" s="350" t="s">
        <v>10</v>
      </c>
      <c r="B24" s="340" t="s">
        <v>0</v>
      </c>
      <c r="C24" s="186">
        <v>4000</v>
      </c>
      <c r="D24" s="124" t="s">
        <v>39</v>
      </c>
      <c r="E24" s="186">
        <v>16</v>
      </c>
      <c r="F24" s="122">
        <v>0</v>
      </c>
      <c r="G24" s="119">
        <v>30000</v>
      </c>
      <c r="H24" s="119">
        <v>34000</v>
      </c>
      <c r="I24" s="246" t="s">
        <v>81</v>
      </c>
    </row>
    <row r="25" spans="1:9" s="2" customFormat="1" ht="18.75" customHeight="1" thickBot="1" x14ac:dyDescent="0.3">
      <c r="A25" s="351"/>
      <c r="B25" s="341"/>
      <c r="C25" s="115">
        <v>3000</v>
      </c>
      <c r="D25" s="181" t="s">
        <v>39</v>
      </c>
      <c r="E25" s="115">
        <v>16</v>
      </c>
      <c r="F25" s="123">
        <v>0.19500000000000001</v>
      </c>
      <c r="G25" s="120">
        <v>30000</v>
      </c>
      <c r="H25" s="120">
        <v>34000</v>
      </c>
      <c r="I25" s="246" t="s">
        <v>81</v>
      </c>
    </row>
    <row r="26" spans="1:9" s="2" customFormat="1" ht="18.75" customHeight="1" thickBot="1" x14ac:dyDescent="0.3">
      <c r="A26" s="351"/>
      <c r="B26" s="341"/>
      <c r="C26" s="115">
        <v>5000</v>
      </c>
      <c r="D26" s="181" t="s">
        <v>39</v>
      </c>
      <c r="E26" s="115">
        <v>16</v>
      </c>
      <c r="F26" s="123">
        <f>1.299-1.299</f>
        <v>0</v>
      </c>
      <c r="G26" s="120">
        <v>30000</v>
      </c>
      <c r="H26" s="120">
        <v>34000</v>
      </c>
      <c r="I26" s="246" t="s">
        <v>81</v>
      </c>
    </row>
    <row r="27" spans="1:9" s="2" customFormat="1" ht="18.75" customHeight="1" thickBot="1" x14ac:dyDescent="0.3">
      <c r="A27" s="351"/>
      <c r="B27" s="342"/>
      <c r="C27" s="207">
        <v>6000</v>
      </c>
      <c r="D27" s="174" t="s">
        <v>39</v>
      </c>
      <c r="E27" s="207">
        <v>16</v>
      </c>
      <c r="F27" s="175">
        <v>0</v>
      </c>
      <c r="G27" s="176">
        <v>32000</v>
      </c>
      <c r="H27" s="176">
        <v>36000</v>
      </c>
      <c r="I27" s="246" t="s">
        <v>81</v>
      </c>
    </row>
    <row r="28" spans="1:9" s="2" customFormat="1" ht="18.75" customHeight="1" thickBot="1" x14ac:dyDescent="0.3">
      <c r="A28" s="351"/>
      <c r="B28" s="341" t="s">
        <v>3</v>
      </c>
      <c r="C28" s="188">
        <v>6000</v>
      </c>
      <c r="D28" s="191" t="s">
        <v>39</v>
      </c>
      <c r="E28" s="114">
        <v>16</v>
      </c>
      <c r="F28" s="172">
        <v>0</v>
      </c>
      <c r="G28" s="173">
        <v>18000</v>
      </c>
      <c r="H28" s="148">
        <v>22000</v>
      </c>
      <c r="I28" s="246" t="s">
        <v>81</v>
      </c>
    </row>
    <row r="29" spans="1:9" s="2" customFormat="1" ht="18.75" customHeight="1" thickBot="1" x14ac:dyDescent="0.3">
      <c r="A29" s="351"/>
      <c r="B29" s="356"/>
      <c r="C29" s="160">
        <v>5000</v>
      </c>
      <c r="D29" s="190" t="s">
        <v>39</v>
      </c>
      <c r="E29" s="115">
        <v>16</v>
      </c>
      <c r="F29" s="123">
        <v>2.6219999999999999</v>
      </c>
      <c r="G29" s="120">
        <v>18000</v>
      </c>
      <c r="H29" s="120">
        <v>22000</v>
      </c>
      <c r="I29" s="246" t="s">
        <v>81</v>
      </c>
    </row>
    <row r="30" spans="1:9" s="2" customFormat="1" ht="18.75" customHeight="1" thickBot="1" x14ac:dyDescent="0.3">
      <c r="A30" s="351"/>
      <c r="B30" s="356"/>
      <c r="C30" s="185">
        <v>3000</v>
      </c>
      <c r="D30" s="192" t="s">
        <v>39</v>
      </c>
      <c r="E30" s="185">
        <v>16</v>
      </c>
      <c r="F30" s="127">
        <f>7.95-6.6-0.9+1.169-1.169</f>
        <v>0.45000000000000062</v>
      </c>
      <c r="G30" s="151">
        <v>18000</v>
      </c>
      <c r="H30" s="151">
        <v>22000</v>
      </c>
      <c r="I30" s="246" t="s">
        <v>81</v>
      </c>
    </row>
    <row r="31" spans="1:9" s="2" customFormat="1" ht="18.75" customHeight="1" thickBot="1" x14ac:dyDescent="0.3">
      <c r="A31" s="351"/>
      <c r="B31" s="361" t="s">
        <v>26</v>
      </c>
      <c r="C31" s="159">
        <v>6000</v>
      </c>
      <c r="D31" s="180" t="s">
        <v>68</v>
      </c>
      <c r="E31" s="159">
        <v>17</v>
      </c>
      <c r="F31" s="197">
        <v>0</v>
      </c>
      <c r="G31" s="79">
        <v>32000</v>
      </c>
      <c r="H31" s="149">
        <v>36000</v>
      </c>
      <c r="I31" s="246" t="s">
        <v>81</v>
      </c>
    </row>
    <row r="32" spans="1:9" s="2" customFormat="1" ht="18.75" customHeight="1" thickBot="1" x14ac:dyDescent="0.3">
      <c r="A32" s="351"/>
      <c r="B32" s="347"/>
      <c r="C32" s="160">
        <v>4800</v>
      </c>
      <c r="D32" s="125" t="s">
        <v>68</v>
      </c>
      <c r="E32" s="160">
        <v>17</v>
      </c>
      <c r="F32" s="198">
        <v>0.28599999999999998</v>
      </c>
      <c r="G32" s="100">
        <v>29000</v>
      </c>
      <c r="H32" s="157">
        <v>33000</v>
      </c>
      <c r="I32" s="246" t="s">
        <v>81</v>
      </c>
    </row>
    <row r="33" spans="1:10" s="2" customFormat="1" ht="18.75" customHeight="1" thickBot="1" x14ac:dyDescent="0.3">
      <c r="A33" s="351"/>
      <c r="B33" s="362"/>
      <c r="C33" s="160">
        <v>4200</v>
      </c>
      <c r="D33" s="125" t="s">
        <v>68</v>
      </c>
      <c r="E33" s="160">
        <v>17</v>
      </c>
      <c r="F33" s="198">
        <v>0</v>
      </c>
      <c r="G33" s="100">
        <v>29000</v>
      </c>
      <c r="H33" s="157">
        <v>33000</v>
      </c>
      <c r="I33" s="246" t="s">
        <v>81</v>
      </c>
      <c r="J33" s="335"/>
    </row>
    <row r="34" spans="1:10" s="2" customFormat="1" ht="18.75" customHeight="1" thickBot="1" x14ac:dyDescent="0.3">
      <c r="A34" s="351"/>
      <c r="B34" s="362"/>
      <c r="C34" s="160">
        <v>3600</v>
      </c>
      <c r="D34" s="125" t="s">
        <v>68</v>
      </c>
      <c r="E34" s="160">
        <v>17</v>
      </c>
      <c r="F34" s="198">
        <f>0.241</f>
        <v>0.24099999999999999</v>
      </c>
      <c r="G34" s="100">
        <v>29000</v>
      </c>
      <c r="H34" s="157">
        <v>33000</v>
      </c>
      <c r="I34" s="246" t="s">
        <v>81</v>
      </c>
      <c r="J34" s="335"/>
    </row>
    <row r="35" spans="1:10" s="2" customFormat="1" ht="18.75" customHeight="1" thickBot="1" x14ac:dyDescent="0.3">
      <c r="A35" s="351"/>
      <c r="B35" s="363"/>
      <c r="C35" s="163">
        <v>3000</v>
      </c>
      <c r="D35" s="179" t="s">
        <v>68</v>
      </c>
      <c r="E35" s="163">
        <v>17</v>
      </c>
      <c r="F35" s="199">
        <f>0.141+0.305</f>
        <v>0.44599999999999995</v>
      </c>
      <c r="G35" s="100">
        <v>30000</v>
      </c>
      <c r="H35" s="157">
        <v>34000</v>
      </c>
      <c r="I35" s="246" t="s">
        <v>81</v>
      </c>
      <c r="J35" s="335"/>
    </row>
    <row r="36" spans="1:10" s="2" customFormat="1" ht="18.75" customHeight="1" thickBot="1" x14ac:dyDescent="0.3">
      <c r="A36" s="351"/>
      <c r="B36" s="361" t="s">
        <v>3</v>
      </c>
      <c r="C36" s="162">
        <v>6000</v>
      </c>
      <c r="D36" s="177" t="s">
        <v>68</v>
      </c>
      <c r="E36" s="162">
        <v>17</v>
      </c>
      <c r="F36" s="200">
        <v>0</v>
      </c>
      <c r="G36" s="164">
        <v>19000</v>
      </c>
      <c r="H36" s="286">
        <v>23000</v>
      </c>
      <c r="I36" s="246" t="s">
        <v>81</v>
      </c>
      <c r="J36" s="335"/>
    </row>
    <row r="37" spans="1:10" s="2" customFormat="1" ht="18.75" customHeight="1" thickBot="1" x14ac:dyDescent="0.3">
      <c r="A37" s="351"/>
      <c r="B37" s="347"/>
      <c r="C37" s="160">
        <v>4800</v>
      </c>
      <c r="D37" s="178" t="s">
        <v>68</v>
      </c>
      <c r="E37" s="160">
        <v>17</v>
      </c>
      <c r="F37" s="198">
        <f>1.875+4.67+4.67-11.215</f>
        <v>0</v>
      </c>
      <c r="G37" s="100">
        <v>18000</v>
      </c>
      <c r="H37" s="157">
        <v>22000</v>
      </c>
      <c r="I37" s="246" t="s">
        <v>81</v>
      </c>
    </row>
    <row r="38" spans="1:10" s="2" customFormat="1" ht="18.75" customHeight="1" thickBot="1" x14ac:dyDescent="0.3">
      <c r="A38" s="351"/>
      <c r="B38" s="347"/>
      <c r="C38" s="160">
        <v>4200</v>
      </c>
      <c r="D38" s="178" t="s">
        <v>68</v>
      </c>
      <c r="E38" s="160">
        <v>17</v>
      </c>
      <c r="F38" s="198">
        <f>2.533-2.533</f>
        <v>0</v>
      </c>
      <c r="G38" s="100">
        <v>18000</v>
      </c>
      <c r="H38" s="157">
        <v>22000</v>
      </c>
      <c r="I38" s="246" t="s">
        <v>81</v>
      </c>
      <c r="J38" s="335"/>
    </row>
    <row r="39" spans="1:10" s="2" customFormat="1" ht="18.75" customHeight="1" thickBot="1" x14ac:dyDescent="0.3">
      <c r="A39" s="351"/>
      <c r="B39" s="362"/>
      <c r="C39" s="160">
        <v>3600</v>
      </c>
      <c r="D39" s="178" t="s">
        <v>68</v>
      </c>
      <c r="E39" s="160">
        <v>17</v>
      </c>
      <c r="F39" s="198">
        <f>3.824-3.824</f>
        <v>0</v>
      </c>
      <c r="G39" s="100">
        <v>18000</v>
      </c>
      <c r="H39" s="157">
        <v>22000</v>
      </c>
      <c r="I39" s="246" t="s">
        <v>81</v>
      </c>
      <c r="J39" s="335"/>
    </row>
    <row r="40" spans="1:10" s="2" customFormat="1" ht="18.75" customHeight="1" thickBot="1" x14ac:dyDescent="0.3">
      <c r="A40" s="351"/>
      <c r="B40" s="363"/>
      <c r="C40" s="161">
        <v>3000</v>
      </c>
      <c r="D40" s="193" t="s">
        <v>68</v>
      </c>
      <c r="E40" s="163">
        <v>17</v>
      </c>
      <c r="F40" s="199">
        <f>2.762+0.625+1.921-4.683-0.625</f>
        <v>0</v>
      </c>
      <c r="G40" s="152">
        <v>18000</v>
      </c>
      <c r="H40" s="171">
        <v>22000</v>
      </c>
      <c r="I40" s="246" t="s">
        <v>81</v>
      </c>
      <c r="J40" s="335"/>
    </row>
    <row r="41" spans="1:10" s="2" customFormat="1" ht="18.75" customHeight="1" thickBot="1" x14ac:dyDescent="0.3">
      <c r="A41" s="351"/>
      <c r="B41" s="359" t="s">
        <v>26</v>
      </c>
      <c r="C41" s="159">
        <v>6000</v>
      </c>
      <c r="D41" s="194" t="s">
        <v>37</v>
      </c>
      <c r="E41" s="159">
        <v>17</v>
      </c>
      <c r="F41" s="197">
        <f>2.193</f>
        <v>2.1930000000000001</v>
      </c>
      <c r="G41" s="79">
        <v>29000</v>
      </c>
      <c r="H41" s="149">
        <v>33000</v>
      </c>
      <c r="I41" s="246" t="s">
        <v>81</v>
      </c>
      <c r="J41" s="335"/>
    </row>
    <row r="42" spans="1:10" s="2" customFormat="1" ht="18.75" customHeight="1" thickBot="1" x14ac:dyDescent="0.3">
      <c r="A42" s="351"/>
      <c r="B42" s="360"/>
      <c r="C42" s="115">
        <v>4000</v>
      </c>
      <c r="D42" s="190" t="s">
        <v>37</v>
      </c>
      <c r="E42" s="115">
        <v>17</v>
      </c>
      <c r="F42" s="201">
        <v>1.554</v>
      </c>
      <c r="G42" s="59">
        <v>28000</v>
      </c>
      <c r="H42" s="120">
        <v>32000</v>
      </c>
      <c r="I42" s="246" t="s">
        <v>81</v>
      </c>
    </row>
    <row r="43" spans="1:10" s="2" customFormat="1" ht="18.75" customHeight="1" thickBot="1" x14ac:dyDescent="0.3">
      <c r="A43" s="351"/>
      <c r="B43" s="360"/>
      <c r="C43" s="115">
        <v>3000</v>
      </c>
      <c r="D43" s="190" t="s">
        <v>37</v>
      </c>
      <c r="E43" s="115">
        <v>17</v>
      </c>
      <c r="F43" s="201">
        <f>10.968+1.645-2.742-1.645-8.226</f>
        <v>0</v>
      </c>
      <c r="G43" s="59">
        <v>28000</v>
      </c>
      <c r="H43" s="120">
        <v>32000</v>
      </c>
      <c r="I43" s="246" t="s">
        <v>81</v>
      </c>
    </row>
    <row r="44" spans="1:10" s="2" customFormat="1" ht="18.75" customHeight="1" thickBot="1" x14ac:dyDescent="0.3">
      <c r="A44" s="351"/>
      <c r="B44" s="423" t="s">
        <v>3</v>
      </c>
      <c r="C44" s="226">
        <v>6000</v>
      </c>
      <c r="D44" s="227" t="s">
        <v>37</v>
      </c>
      <c r="E44" s="226">
        <v>17</v>
      </c>
      <c r="F44" s="228">
        <f>5.346-5.346</f>
        <v>0</v>
      </c>
      <c r="G44" s="229">
        <v>19000</v>
      </c>
      <c r="H44" s="286">
        <v>23000</v>
      </c>
      <c r="I44" s="246" t="s">
        <v>81</v>
      </c>
    </row>
    <row r="45" spans="1:10" s="2" customFormat="1" ht="18.75" customHeight="1" thickBot="1" x14ac:dyDescent="0.3">
      <c r="A45" s="351"/>
      <c r="B45" s="386"/>
      <c r="C45" s="115">
        <v>4000</v>
      </c>
      <c r="D45" s="190" t="s">
        <v>37</v>
      </c>
      <c r="E45" s="115">
        <v>17</v>
      </c>
      <c r="F45" s="201">
        <v>0</v>
      </c>
      <c r="G45" s="59">
        <v>18000</v>
      </c>
      <c r="H45" s="120">
        <v>22000</v>
      </c>
      <c r="I45" s="246" t="s">
        <v>81</v>
      </c>
    </row>
    <row r="46" spans="1:10" s="2" customFormat="1" ht="18.75" customHeight="1" thickBot="1" x14ac:dyDescent="0.3">
      <c r="A46" s="351"/>
      <c r="B46" s="387"/>
      <c r="C46" s="185">
        <v>3000</v>
      </c>
      <c r="D46" s="195" t="s">
        <v>37</v>
      </c>
      <c r="E46" s="116">
        <v>17</v>
      </c>
      <c r="F46" s="202">
        <f>8.225-5.48-2.745</f>
        <v>0</v>
      </c>
      <c r="G46" s="60">
        <v>18000</v>
      </c>
      <c r="H46" s="121">
        <v>22000</v>
      </c>
      <c r="I46" s="246" t="s">
        <v>81</v>
      </c>
    </row>
    <row r="47" spans="1:10" s="2" customFormat="1" ht="18.75" customHeight="1" thickBot="1" x14ac:dyDescent="0.3">
      <c r="A47" s="351"/>
      <c r="B47" s="413" t="s">
        <v>45</v>
      </c>
      <c r="C47" s="159">
        <v>6000</v>
      </c>
      <c r="D47" s="264" t="s">
        <v>50</v>
      </c>
      <c r="E47" s="263">
        <v>16.5</v>
      </c>
      <c r="F47" s="265">
        <f>0.297-0.297</f>
        <v>0</v>
      </c>
      <c r="G47" s="99">
        <v>32000</v>
      </c>
      <c r="H47" s="158">
        <v>36000</v>
      </c>
      <c r="I47" s="246" t="s">
        <v>81</v>
      </c>
    </row>
    <row r="48" spans="1:10" s="2" customFormat="1" ht="18.75" customHeight="1" thickBot="1" x14ac:dyDescent="0.3">
      <c r="A48" s="351"/>
      <c r="B48" s="356"/>
      <c r="C48" s="115">
        <v>5000</v>
      </c>
      <c r="D48" s="183" t="s">
        <v>50</v>
      </c>
      <c r="E48" s="114">
        <v>16.5</v>
      </c>
      <c r="F48" s="172">
        <f>0.287+0.436+0.752-0.436-0.752</f>
        <v>0.28700000000000014</v>
      </c>
      <c r="G48" s="53">
        <v>30000</v>
      </c>
      <c r="H48" s="88">
        <v>34000</v>
      </c>
      <c r="I48" s="246" t="s">
        <v>81</v>
      </c>
    </row>
    <row r="49" spans="1:9" s="2" customFormat="1" ht="18.75" customHeight="1" thickBot="1" x14ac:dyDescent="0.3">
      <c r="A49" s="351"/>
      <c r="B49" s="356"/>
      <c r="C49" s="115">
        <v>4000</v>
      </c>
      <c r="D49" s="183" t="s">
        <v>50</v>
      </c>
      <c r="E49" s="114">
        <v>16.5</v>
      </c>
      <c r="F49" s="172">
        <f>0.301+0.847+1.299-0.847</f>
        <v>1.6</v>
      </c>
      <c r="G49" s="53">
        <v>30000</v>
      </c>
      <c r="H49" s="88">
        <v>34000</v>
      </c>
      <c r="I49" s="246" t="s">
        <v>81</v>
      </c>
    </row>
    <row r="50" spans="1:9" s="2" customFormat="1" ht="18.75" customHeight="1" thickBot="1" x14ac:dyDescent="0.3">
      <c r="A50" s="351"/>
      <c r="B50" s="356"/>
      <c r="C50" s="116">
        <v>3000</v>
      </c>
      <c r="D50" s="126" t="s">
        <v>50</v>
      </c>
      <c r="E50" s="185">
        <v>16.5</v>
      </c>
      <c r="F50" s="127">
        <f>0.691-0.59</f>
        <v>0.10099999999999998</v>
      </c>
      <c r="G50" s="21">
        <v>30000</v>
      </c>
      <c r="H50" s="67">
        <v>34000</v>
      </c>
      <c r="I50" s="246" t="s">
        <v>81</v>
      </c>
    </row>
    <row r="51" spans="1:9" s="2" customFormat="1" ht="18.75" customHeight="1" thickBot="1" x14ac:dyDescent="0.3">
      <c r="A51" s="351"/>
      <c r="B51" s="414" t="s">
        <v>3</v>
      </c>
      <c r="C51" s="114">
        <v>6000</v>
      </c>
      <c r="D51" s="189" t="s">
        <v>50</v>
      </c>
      <c r="E51" s="186">
        <v>16.5</v>
      </c>
      <c r="F51" s="122">
        <f>1.818-1.818</f>
        <v>0</v>
      </c>
      <c r="G51" s="18">
        <v>19000</v>
      </c>
      <c r="H51" s="58">
        <v>23000</v>
      </c>
      <c r="I51" s="246" t="s">
        <v>81</v>
      </c>
    </row>
    <row r="52" spans="1:9" s="2" customFormat="1" ht="18.75" customHeight="1" thickBot="1" x14ac:dyDescent="0.3">
      <c r="A52" s="351"/>
      <c r="B52" s="415"/>
      <c r="C52" s="115">
        <v>5000</v>
      </c>
      <c r="D52" s="190" t="s">
        <v>50</v>
      </c>
      <c r="E52" s="115">
        <v>16.5</v>
      </c>
      <c r="F52" s="123">
        <f>2.584+4.752+4.752+1.723-1.32-1.723-1.703-4.752</f>
        <v>4.3130000000000015</v>
      </c>
      <c r="G52" s="19">
        <v>18000</v>
      </c>
      <c r="H52" s="59">
        <v>22000</v>
      </c>
      <c r="I52" s="246" t="s">
        <v>81</v>
      </c>
    </row>
    <row r="53" spans="1:9" s="2" customFormat="1" ht="18.75" customHeight="1" thickBot="1" x14ac:dyDescent="0.3">
      <c r="A53" s="351"/>
      <c r="B53" s="415"/>
      <c r="C53" s="115">
        <v>4000</v>
      </c>
      <c r="D53" s="190" t="s">
        <v>50</v>
      </c>
      <c r="E53" s="115">
        <v>16.5</v>
      </c>
      <c r="F53" s="123">
        <f>3.441+1.758+3.437+1.521-1.521-3.418-1.758-1-2-0.1-0.36</f>
        <v>-8.8817841970012523E-16</v>
      </c>
      <c r="G53" s="19">
        <v>18000</v>
      </c>
      <c r="H53" s="59">
        <v>22000</v>
      </c>
      <c r="I53" s="246" t="s">
        <v>81</v>
      </c>
    </row>
    <row r="54" spans="1:9" s="2" customFormat="1" ht="18.75" customHeight="1" thickBot="1" x14ac:dyDescent="0.3">
      <c r="A54" s="351"/>
      <c r="B54" s="416"/>
      <c r="C54" s="116">
        <v>3000</v>
      </c>
      <c r="D54" s="195" t="s">
        <v>50</v>
      </c>
      <c r="E54" s="116">
        <v>16.5</v>
      </c>
      <c r="F54" s="203">
        <f>1.895+2.075+0.291-0.15-1.895</f>
        <v>2.2159999999999997</v>
      </c>
      <c r="G54" s="20">
        <v>18000</v>
      </c>
      <c r="H54" s="60">
        <v>22000</v>
      </c>
      <c r="I54" s="246" t="s">
        <v>81</v>
      </c>
    </row>
    <row r="55" spans="1:9" s="2" customFormat="1" ht="18.75" customHeight="1" thickBot="1" x14ac:dyDescent="0.3">
      <c r="A55" s="352"/>
      <c r="B55" s="340" t="s">
        <v>26</v>
      </c>
      <c r="C55" s="184">
        <v>6000</v>
      </c>
      <c r="D55" s="196" t="s">
        <v>43</v>
      </c>
      <c r="E55" s="184">
        <v>20</v>
      </c>
      <c r="F55" s="204">
        <v>0</v>
      </c>
      <c r="G55" s="137">
        <v>30000</v>
      </c>
      <c r="H55" s="155">
        <v>34000</v>
      </c>
      <c r="I55" s="246" t="s">
        <v>81</v>
      </c>
    </row>
    <row r="56" spans="1:9" s="2" customFormat="1" ht="18.75" customHeight="1" thickBot="1" x14ac:dyDescent="0.3">
      <c r="A56" s="352"/>
      <c r="B56" s="364"/>
      <c r="C56" s="115">
        <v>4200</v>
      </c>
      <c r="D56" s="190" t="s">
        <v>43</v>
      </c>
      <c r="E56" s="115">
        <v>20</v>
      </c>
      <c r="F56" s="201">
        <v>0</v>
      </c>
      <c r="G56" s="19">
        <v>29000</v>
      </c>
      <c r="H56" s="120">
        <v>33000</v>
      </c>
      <c r="I56" s="246" t="s">
        <v>81</v>
      </c>
    </row>
    <row r="57" spans="1:9" s="2" customFormat="1" ht="18.75" customHeight="1" thickBot="1" x14ac:dyDescent="0.3">
      <c r="A57" s="352"/>
      <c r="B57" s="365"/>
      <c r="C57" s="116">
        <v>3000</v>
      </c>
      <c r="D57" s="195" t="s">
        <v>43</v>
      </c>
      <c r="E57" s="116">
        <v>20</v>
      </c>
      <c r="F57" s="202">
        <v>1.8140000000000001</v>
      </c>
      <c r="G57" s="20">
        <v>29000</v>
      </c>
      <c r="H57" s="121">
        <v>33000</v>
      </c>
      <c r="I57" s="246" t="s">
        <v>81</v>
      </c>
    </row>
    <row r="58" spans="1:9" s="2" customFormat="1" ht="18.75" customHeight="1" thickBot="1" x14ac:dyDescent="0.3">
      <c r="A58" s="352"/>
      <c r="B58" s="340" t="s">
        <v>26</v>
      </c>
      <c r="C58" s="114">
        <v>4800</v>
      </c>
      <c r="D58" s="191" t="s">
        <v>44</v>
      </c>
      <c r="E58" s="114">
        <v>20</v>
      </c>
      <c r="F58" s="205">
        <v>0</v>
      </c>
      <c r="G58" s="53">
        <v>28000</v>
      </c>
      <c r="H58" s="148">
        <v>32000</v>
      </c>
      <c r="I58" s="246" t="s">
        <v>81</v>
      </c>
    </row>
    <row r="59" spans="1:9" s="2" customFormat="1" ht="18.75" customHeight="1" thickBot="1" x14ac:dyDescent="0.3">
      <c r="A59" s="352"/>
      <c r="B59" s="356"/>
      <c r="C59" s="115">
        <v>4200</v>
      </c>
      <c r="D59" s="190" t="s">
        <v>44</v>
      </c>
      <c r="E59" s="115">
        <v>20</v>
      </c>
      <c r="F59" s="201">
        <f>1.535-1.535</f>
        <v>0</v>
      </c>
      <c r="G59" s="19">
        <v>28000</v>
      </c>
      <c r="H59" s="120">
        <v>32000</v>
      </c>
      <c r="I59" s="246" t="s">
        <v>81</v>
      </c>
    </row>
    <row r="60" spans="1:9" s="2" customFormat="1" ht="18.75" customHeight="1" thickBot="1" x14ac:dyDescent="0.3">
      <c r="A60" s="352"/>
      <c r="B60" s="366"/>
      <c r="C60" s="116">
        <v>3000</v>
      </c>
      <c r="D60" s="195" t="s">
        <v>44</v>
      </c>
      <c r="E60" s="116">
        <v>20</v>
      </c>
      <c r="F60" s="202">
        <v>0.42</v>
      </c>
      <c r="G60" s="20">
        <v>28000</v>
      </c>
      <c r="H60" s="121">
        <v>32000</v>
      </c>
      <c r="I60" s="246" t="s">
        <v>81</v>
      </c>
    </row>
    <row r="61" spans="1:9" s="2" customFormat="1" ht="18.75" customHeight="1" thickBot="1" x14ac:dyDescent="0.3">
      <c r="A61" s="352"/>
      <c r="B61" s="340" t="s">
        <v>3</v>
      </c>
      <c r="C61" s="114">
        <v>6000</v>
      </c>
      <c r="D61" s="191" t="s">
        <v>43</v>
      </c>
      <c r="E61" s="114">
        <v>20</v>
      </c>
      <c r="F61" s="205">
        <v>0</v>
      </c>
      <c r="G61" s="53">
        <v>17000</v>
      </c>
      <c r="H61" s="148">
        <v>20000</v>
      </c>
      <c r="I61" s="246" t="s">
        <v>81</v>
      </c>
    </row>
    <row r="62" spans="1:9" s="2" customFormat="1" ht="18.75" customHeight="1" thickBot="1" x14ac:dyDescent="0.3">
      <c r="A62" s="352"/>
      <c r="B62" s="356"/>
      <c r="C62" s="115">
        <v>4200</v>
      </c>
      <c r="D62" s="190" t="s">
        <v>43</v>
      </c>
      <c r="E62" s="115">
        <v>20</v>
      </c>
      <c r="F62" s="201">
        <v>0</v>
      </c>
      <c r="G62" s="19">
        <v>17000</v>
      </c>
      <c r="H62" s="120">
        <v>20000</v>
      </c>
      <c r="I62" s="246" t="s">
        <v>81</v>
      </c>
    </row>
    <row r="63" spans="1:9" s="2" customFormat="1" ht="18.75" customHeight="1" thickBot="1" x14ac:dyDescent="0.3">
      <c r="A63" s="352"/>
      <c r="B63" s="356"/>
      <c r="C63" s="185">
        <v>3000</v>
      </c>
      <c r="D63" s="192" t="s">
        <v>43</v>
      </c>
      <c r="E63" s="185">
        <v>20</v>
      </c>
      <c r="F63" s="206">
        <f>2.304+1.159</f>
        <v>3.4630000000000001</v>
      </c>
      <c r="G63" s="19">
        <v>17000</v>
      </c>
      <c r="H63" s="120">
        <v>20000</v>
      </c>
      <c r="I63" s="246" t="s">
        <v>81</v>
      </c>
    </row>
    <row r="64" spans="1:9" s="2" customFormat="1" ht="18.75" customHeight="1" thickBot="1" x14ac:dyDescent="0.3">
      <c r="A64" s="352"/>
      <c r="B64" s="356"/>
      <c r="C64" s="185">
        <v>5400</v>
      </c>
      <c r="D64" s="192" t="s">
        <v>43</v>
      </c>
      <c r="E64" s="185">
        <v>20</v>
      </c>
      <c r="F64" s="206">
        <v>0</v>
      </c>
      <c r="G64" s="19">
        <v>17000</v>
      </c>
      <c r="H64" s="120">
        <v>20000</v>
      </c>
      <c r="I64" s="246" t="s">
        <v>81</v>
      </c>
    </row>
    <row r="65" spans="1:9" s="2" customFormat="1" ht="18.75" customHeight="1" thickBot="1" x14ac:dyDescent="0.3">
      <c r="A65" s="352"/>
      <c r="B65" s="358"/>
      <c r="C65" s="185">
        <v>4800</v>
      </c>
      <c r="D65" s="192" t="s">
        <v>43</v>
      </c>
      <c r="E65" s="185">
        <v>20</v>
      </c>
      <c r="F65" s="206">
        <v>0</v>
      </c>
      <c r="G65" s="19">
        <v>17000</v>
      </c>
      <c r="H65" s="120">
        <v>20000</v>
      </c>
      <c r="I65" s="246" t="s">
        <v>81</v>
      </c>
    </row>
    <row r="66" spans="1:9" s="2" customFormat="1" ht="18.75" customHeight="1" thickBot="1" x14ac:dyDescent="0.3">
      <c r="A66" s="352"/>
      <c r="B66" s="187" t="s">
        <v>3</v>
      </c>
      <c r="C66" s="185">
        <v>4200</v>
      </c>
      <c r="D66" s="192" t="s">
        <v>44</v>
      </c>
      <c r="E66" s="185">
        <v>20</v>
      </c>
      <c r="F66" s="206">
        <v>0</v>
      </c>
      <c r="G66" s="21">
        <v>17000</v>
      </c>
      <c r="H66" s="151">
        <v>20000</v>
      </c>
      <c r="I66" s="246" t="s">
        <v>81</v>
      </c>
    </row>
    <row r="67" spans="1:9" s="2" customFormat="1" ht="18.75" customHeight="1" thickBot="1" x14ac:dyDescent="0.3">
      <c r="A67" s="352"/>
      <c r="B67" s="359" t="s">
        <v>26</v>
      </c>
      <c r="C67" s="159">
        <v>6000</v>
      </c>
      <c r="D67" s="194" t="s">
        <v>69</v>
      </c>
      <c r="E67" s="159">
        <v>20</v>
      </c>
      <c r="F67" s="208">
        <v>0</v>
      </c>
      <c r="G67" s="80">
        <v>32000</v>
      </c>
      <c r="H67" s="79">
        <v>36000</v>
      </c>
      <c r="I67" s="246" t="s">
        <v>81</v>
      </c>
    </row>
    <row r="68" spans="1:9" s="2" customFormat="1" ht="18.75" customHeight="1" thickBot="1" x14ac:dyDescent="0.3">
      <c r="A68" s="352"/>
      <c r="B68" s="360"/>
      <c r="C68" s="115">
        <v>5400</v>
      </c>
      <c r="D68" s="190" t="s">
        <v>69</v>
      </c>
      <c r="E68" s="115">
        <v>20</v>
      </c>
      <c r="F68" s="123">
        <f>1.744-1.744</f>
        <v>0</v>
      </c>
      <c r="G68" s="19">
        <v>30000</v>
      </c>
      <c r="H68" s="59">
        <v>34000</v>
      </c>
      <c r="I68" s="246" t="s">
        <v>81</v>
      </c>
    </row>
    <row r="69" spans="1:9" s="2" customFormat="1" ht="18.75" customHeight="1" thickBot="1" x14ac:dyDescent="0.3">
      <c r="A69" s="352"/>
      <c r="B69" s="360"/>
      <c r="C69" s="115">
        <v>4800</v>
      </c>
      <c r="D69" s="190" t="s">
        <v>69</v>
      </c>
      <c r="E69" s="115">
        <v>20</v>
      </c>
      <c r="F69" s="123">
        <v>0</v>
      </c>
      <c r="G69" s="19">
        <v>30000</v>
      </c>
      <c r="H69" s="59">
        <v>34000</v>
      </c>
      <c r="I69" s="246" t="s">
        <v>81</v>
      </c>
    </row>
    <row r="70" spans="1:9" s="2" customFormat="1" ht="18.75" customHeight="1" thickBot="1" x14ac:dyDescent="0.3">
      <c r="A70" s="352"/>
      <c r="B70" s="360"/>
      <c r="C70" s="115">
        <v>4200</v>
      </c>
      <c r="D70" s="190" t="s">
        <v>69</v>
      </c>
      <c r="E70" s="115">
        <v>20</v>
      </c>
      <c r="F70" s="123">
        <f>0.514</f>
        <v>0.51400000000000001</v>
      </c>
      <c r="G70" s="19">
        <v>30000</v>
      </c>
      <c r="H70" s="59">
        <v>34000</v>
      </c>
      <c r="I70" s="246" t="s">
        <v>81</v>
      </c>
    </row>
    <row r="71" spans="1:9" s="2" customFormat="1" ht="18.75" customHeight="1" thickBot="1" x14ac:dyDescent="0.3">
      <c r="A71" s="352"/>
      <c r="B71" s="424"/>
      <c r="C71" s="116">
        <v>3000</v>
      </c>
      <c r="D71" s="195" t="s">
        <v>69</v>
      </c>
      <c r="E71" s="116">
        <v>20</v>
      </c>
      <c r="F71" s="127">
        <v>0</v>
      </c>
      <c r="G71" s="20">
        <v>30000</v>
      </c>
      <c r="H71" s="67">
        <v>34000</v>
      </c>
      <c r="I71" s="246" t="s">
        <v>81</v>
      </c>
    </row>
    <row r="72" spans="1:9" s="2" customFormat="1" ht="18.75" customHeight="1" thickBot="1" x14ac:dyDescent="0.3">
      <c r="A72" s="352"/>
      <c r="B72" s="359" t="s">
        <v>3</v>
      </c>
      <c r="C72" s="186">
        <v>6000</v>
      </c>
      <c r="D72" s="189" t="s">
        <v>69</v>
      </c>
      <c r="E72" s="189">
        <v>20</v>
      </c>
      <c r="F72" s="95">
        <f>2.081-2.081</f>
        <v>0</v>
      </c>
      <c r="G72" s="18">
        <v>17000</v>
      </c>
      <c r="H72" s="58">
        <v>20000</v>
      </c>
      <c r="I72" s="246" t="s">
        <v>81</v>
      </c>
    </row>
    <row r="73" spans="1:9" s="2" customFormat="1" ht="18.75" customHeight="1" thickBot="1" x14ac:dyDescent="0.3">
      <c r="A73" s="352"/>
      <c r="B73" s="360"/>
      <c r="C73" s="115">
        <v>5400</v>
      </c>
      <c r="D73" s="190" t="s">
        <v>69</v>
      </c>
      <c r="E73" s="190">
        <v>20</v>
      </c>
      <c r="F73" s="96">
        <f>4.957+4.957+4.957+5.067+2.35-4.957-9.53-0.5-4.957-0.514-1.83</f>
        <v>0</v>
      </c>
      <c r="G73" s="19">
        <v>17000</v>
      </c>
      <c r="H73" s="59">
        <v>20000</v>
      </c>
      <c r="I73" s="246" t="s">
        <v>81</v>
      </c>
    </row>
    <row r="74" spans="1:9" s="2" customFormat="1" ht="18.75" customHeight="1" thickBot="1" x14ac:dyDescent="0.3">
      <c r="A74" s="352"/>
      <c r="B74" s="360"/>
      <c r="C74" s="115">
        <v>4800</v>
      </c>
      <c r="D74" s="190" t="s">
        <v>69</v>
      </c>
      <c r="E74" s="190">
        <v>20</v>
      </c>
      <c r="F74" s="96">
        <f>3.623-2.17-1.453</f>
        <v>0</v>
      </c>
      <c r="G74" s="19">
        <v>17000</v>
      </c>
      <c r="H74" s="59">
        <v>20000</v>
      </c>
      <c r="I74" s="246" t="s">
        <v>81</v>
      </c>
    </row>
    <row r="75" spans="1:9" s="2" customFormat="1" ht="18.75" customHeight="1" thickBot="1" x14ac:dyDescent="0.3">
      <c r="A75" s="352"/>
      <c r="B75" s="360"/>
      <c r="C75" s="115">
        <v>4200</v>
      </c>
      <c r="D75" s="190" t="s">
        <v>69</v>
      </c>
      <c r="E75" s="190">
        <v>20</v>
      </c>
      <c r="F75" s="96">
        <f>2.827+0.685-2.827-0.685</f>
        <v>0</v>
      </c>
      <c r="G75" s="19">
        <v>17000</v>
      </c>
      <c r="H75" s="59">
        <v>20000</v>
      </c>
      <c r="I75" s="246" t="s">
        <v>81</v>
      </c>
    </row>
    <row r="76" spans="1:9" s="2" customFormat="1" ht="18.75" customHeight="1" thickBot="1" x14ac:dyDescent="0.3">
      <c r="A76" s="353"/>
      <c r="B76" s="424"/>
      <c r="C76" s="116">
        <v>3000</v>
      </c>
      <c r="D76" s="195" t="s">
        <v>69</v>
      </c>
      <c r="E76" s="195">
        <v>20</v>
      </c>
      <c r="F76" s="98">
        <f>2.366+0.235-0.235-2.366</f>
        <v>0</v>
      </c>
      <c r="G76" s="20">
        <v>17000</v>
      </c>
      <c r="H76" s="60">
        <v>20000</v>
      </c>
      <c r="I76" s="246" t="s">
        <v>81</v>
      </c>
    </row>
    <row r="77" spans="1:9" s="2" customFormat="1" ht="18.75" customHeight="1" thickBot="1" x14ac:dyDescent="0.3">
      <c r="A77" s="94"/>
      <c r="B77" s="394"/>
      <c r="C77" s="397"/>
      <c r="D77" s="397"/>
      <c r="E77" s="397"/>
      <c r="F77" s="397"/>
      <c r="G77" s="397"/>
      <c r="H77" s="397"/>
      <c r="I77" s="398"/>
    </row>
    <row r="78" spans="1:9" s="2" customFormat="1" ht="18.75" customHeight="1" thickBot="1" x14ac:dyDescent="0.3">
      <c r="A78" s="346" t="s">
        <v>8</v>
      </c>
      <c r="B78" s="343" t="s">
        <v>0</v>
      </c>
      <c r="C78" s="25">
        <v>3000</v>
      </c>
      <c r="D78" s="71">
        <v>40</v>
      </c>
      <c r="E78" s="240">
        <v>30</v>
      </c>
      <c r="F78" s="61">
        <v>2.5632000000000001</v>
      </c>
      <c r="G78" s="58">
        <v>24000</v>
      </c>
      <c r="H78" s="119">
        <v>28000</v>
      </c>
      <c r="I78" s="246" t="s">
        <v>81</v>
      </c>
    </row>
    <row r="79" spans="1:9" s="2" customFormat="1" ht="18.75" customHeight="1" thickBot="1" x14ac:dyDescent="0.3">
      <c r="A79" s="347"/>
      <c r="B79" s="345"/>
      <c r="C79" s="27">
        <v>3000</v>
      </c>
      <c r="D79" s="75">
        <v>40</v>
      </c>
      <c r="E79" s="76">
        <v>40</v>
      </c>
      <c r="F79" s="63">
        <f>2.34+1.43-1.086-2.684</f>
        <v>0</v>
      </c>
      <c r="G79" s="60">
        <v>24000</v>
      </c>
      <c r="H79" s="121">
        <v>28000</v>
      </c>
      <c r="I79" s="246" t="s">
        <v>81</v>
      </c>
    </row>
    <row r="80" spans="1:9" s="2" customFormat="1" ht="18.75" customHeight="1" thickBot="1" x14ac:dyDescent="0.3">
      <c r="A80" s="347"/>
      <c r="B80" s="343" t="s">
        <v>3</v>
      </c>
      <c r="C80" s="25">
        <v>3000</v>
      </c>
      <c r="D80" s="24">
        <v>40</v>
      </c>
      <c r="E80" s="68">
        <v>30</v>
      </c>
      <c r="F80" s="61">
        <f>0.306+0.126-0.126-0.306</f>
        <v>0</v>
      </c>
      <c r="G80" s="58">
        <v>16000</v>
      </c>
      <c r="H80" s="119">
        <v>18500</v>
      </c>
      <c r="I80" s="246" t="s">
        <v>81</v>
      </c>
    </row>
    <row r="81" spans="1:9" s="2" customFormat="1" ht="18.75" customHeight="1" thickBot="1" x14ac:dyDescent="0.3">
      <c r="A81" s="348"/>
      <c r="B81" s="344"/>
      <c r="C81" s="22">
        <v>3000</v>
      </c>
      <c r="D81" s="45">
        <v>44</v>
      </c>
      <c r="E81" s="69">
        <v>24</v>
      </c>
      <c r="F81" s="62">
        <v>0</v>
      </c>
      <c r="G81" s="59">
        <v>16000</v>
      </c>
      <c r="H81" s="120">
        <v>18000</v>
      </c>
      <c r="I81" s="246" t="s">
        <v>81</v>
      </c>
    </row>
    <row r="82" spans="1:9" s="2" customFormat="1" ht="18.75" customHeight="1" thickBot="1" x14ac:dyDescent="0.3">
      <c r="A82" s="349"/>
      <c r="B82" s="345"/>
      <c r="C82" s="27">
        <v>3000</v>
      </c>
      <c r="D82" s="26">
        <v>40</v>
      </c>
      <c r="E82" s="70">
        <v>40</v>
      </c>
      <c r="F82" s="63">
        <f>1.214-1.214</f>
        <v>0</v>
      </c>
      <c r="G82" s="60">
        <v>16000</v>
      </c>
      <c r="H82" s="121">
        <v>18000</v>
      </c>
      <c r="I82" s="246" t="s">
        <v>81</v>
      </c>
    </row>
    <row r="83" spans="1:9" s="2" customFormat="1" ht="18.75" customHeight="1" thickBot="1" x14ac:dyDescent="0.3">
      <c r="A83" s="33"/>
      <c r="B83" s="394"/>
      <c r="C83" s="395"/>
      <c r="D83" s="395"/>
      <c r="E83" s="395"/>
      <c r="F83" s="395"/>
      <c r="G83" s="395"/>
      <c r="H83" s="395"/>
      <c r="I83" s="396"/>
    </row>
    <row r="84" spans="1:9" s="2" customFormat="1" ht="18.75" customHeight="1" thickBot="1" x14ac:dyDescent="0.3">
      <c r="A84" s="350" t="s">
        <v>6</v>
      </c>
      <c r="B84" s="402" t="s">
        <v>0</v>
      </c>
      <c r="C84" s="133">
        <v>6000</v>
      </c>
      <c r="D84" s="133" t="s">
        <v>40</v>
      </c>
      <c r="E84" s="140">
        <v>36</v>
      </c>
      <c r="F84" s="141">
        <v>0</v>
      </c>
      <c r="G84" s="142">
        <v>30000</v>
      </c>
      <c r="H84" s="153">
        <v>34000</v>
      </c>
      <c r="I84" s="246" t="s">
        <v>81</v>
      </c>
    </row>
    <row r="85" spans="1:9" s="2" customFormat="1" ht="18.75" customHeight="1" thickBot="1" x14ac:dyDescent="0.3">
      <c r="A85" s="352"/>
      <c r="B85" s="403"/>
      <c r="C85" s="143">
        <v>6000</v>
      </c>
      <c r="D85" s="143" t="s">
        <v>41</v>
      </c>
      <c r="E85" s="144">
        <v>36</v>
      </c>
      <c r="F85" s="138">
        <f>5.838+5.838-5.838-1.946-1.699</f>
        <v>2.1930000000000005</v>
      </c>
      <c r="G85" s="139">
        <v>30000</v>
      </c>
      <c r="H85" s="154">
        <v>34000</v>
      </c>
      <c r="I85" s="246" t="s">
        <v>81</v>
      </c>
    </row>
    <row r="86" spans="1:9" s="2" customFormat="1" ht="18.75" customHeight="1" thickBot="1" x14ac:dyDescent="0.3">
      <c r="A86" s="352"/>
      <c r="B86" s="74" t="s">
        <v>3</v>
      </c>
      <c r="C86" s="11">
        <v>6000</v>
      </c>
      <c r="D86" s="75" t="s">
        <v>41</v>
      </c>
      <c r="E86" s="70">
        <v>36</v>
      </c>
      <c r="F86" s="63">
        <f>4.973+5.189+4.757-4.757-10.162</f>
        <v>0</v>
      </c>
      <c r="G86" s="20">
        <v>17000</v>
      </c>
      <c r="H86" s="121">
        <v>20000</v>
      </c>
      <c r="I86" s="246" t="s">
        <v>81</v>
      </c>
    </row>
    <row r="87" spans="1:9" s="2" customFormat="1" ht="18.75" customHeight="1" thickBot="1" x14ac:dyDescent="0.3">
      <c r="A87" s="352"/>
      <c r="B87" s="73" t="s">
        <v>26</v>
      </c>
      <c r="C87" s="10">
        <v>4200</v>
      </c>
      <c r="D87" s="71" t="s">
        <v>41</v>
      </c>
      <c r="E87" s="68">
        <v>36</v>
      </c>
      <c r="F87" s="61">
        <v>0</v>
      </c>
      <c r="G87" s="18">
        <v>28000</v>
      </c>
      <c r="H87" s="119">
        <v>32000</v>
      </c>
      <c r="I87" s="246" t="s">
        <v>81</v>
      </c>
    </row>
    <row r="88" spans="1:9" s="2" customFormat="1" ht="18.75" customHeight="1" thickBot="1" x14ac:dyDescent="0.3">
      <c r="A88" s="352"/>
      <c r="B88" s="74" t="s">
        <v>3</v>
      </c>
      <c r="C88" s="11">
        <v>4200</v>
      </c>
      <c r="D88" s="75" t="s">
        <v>41</v>
      </c>
      <c r="E88" s="70">
        <v>36</v>
      </c>
      <c r="F88" s="63">
        <v>0</v>
      </c>
      <c r="G88" s="20">
        <v>16000</v>
      </c>
      <c r="H88" s="121">
        <v>19000</v>
      </c>
      <c r="I88" s="246" t="s">
        <v>81</v>
      </c>
    </row>
    <row r="89" spans="1:9" s="2" customFormat="1" ht="18.75" customHeight="1" thickBot="1" x14ac:dyDescent="0.3">
      <c r="A89" s="352"/>
      <c r="B89" s="145" t="s">
        <v>26</v>
      </c>
      <c r="C89" s="134">
        <v>6000</v>
      </c>
      <c r="D89" s="146" t="s">
        <v>47</v>
      </c>
      <c r="E89" s="135">
        <v>40</v>
      </c>
      <c r="F89" s="136">
        <v>1.5349999999999999</v>
      </c>
      <c r="G89" s="137">
        <v>29000</v>
      </c>
      <c r="H89" s="155">
        <v>33000</v>
      </c>
      <c r="I89" s="246" t="s">
        <v>81</v>
      </c>
    </row>
    <row r="90" spans="1:9" s="2" customFormat="1" ht="18.75" customHeight="1" thickBot="1" x14ac:dyDescent="0.3">
      <c r="A90" s="353"/>
      <c r="B90" s="74" t="s">
        <v>3</v>
      </c>
      <c r="C90" s="11">
        <v>6000</v>
      </c>
      <c r="D90" s="75" t="s">
        <v>47</v>
      </c>
      <c r="E90" s="70">
        <v>40</v>
      </c>
      <c r="F90" s="63">
        <f>15.203-15.203</f>
        <v>0</v>
      </c>
      <c r="G90" s="20">
        <v>17000</v>
      </c>
      <c r="H90" s="121">
        <v>20000</v>
      </c>
      <c r="I90" s="246" t="s">
        <v>81</v>
      </c>
    </row>
    <row r="91" spans="1:9" s="2" customFormat="1" ht="18.75" customHeight="1" thickBot="1" x14ac:dyDescent="0.3">
      <c r="A91" s="33"/>
      <c r="B91" s="394"/>
      <c r="C91" s="395"/>
      <c r="D91" s="395"/>
      <c r="E91" s="395"/>
      <c r="F91" s="395"/>
      <c r="G91" s="395"/>
      <c r="H91" s="395"/>
      <c r="I91" s="396"/>
    </row>
    <row r="92" spans="1:9" s="2" customFormat="1" ht="18.75" customHeight="1" thickBot="1" x14ac:dyDescent="0.3">
      <c r="A92" s="350" t="s">
        <v>16</v>
      </c>
      <c r="B92" s="73" t="s">
        <v>1</v>
      </c>
      <c r="C92" s="10">
        <v>1500</v>
      </c>
      <c r="D92" s="24">
        <v>120</v>
      </c>
      <c r="E92" s="68">
        <v>18</v>
      </c>
      <c r="F92" s="61">
        <v>0.56699999999999995</v>
      </c>
      <c r="G92" s="18">
        <v>11000</v>
      </c>
      <c r="H92" s="119">
        <v>13500</v>
      </c>
      <c r="I92" s="246" t="s">
        <v>81</v>
      </c>
    </row>
    <row r="93" spans="1:9" s="2" customFormat="1" ht="18.75" customHeight="1" thickBot="1" x14ac:dyDescent="0.3">
      <c r="A93" s="352"/>
      <c r="B93" s="241" t="s">
        <v>45</v>
      </c>
      <c r="C93" s="6">
        <v>3000</v>
      </c>
      <c r="D93" s="45">
        <v>95</v>
      </c>
      <c r="E93" s="69">
        <v>20</v>
      </c>
      <c r="F93" s="62">
        <v>0</v>
      </c>
      <c r="G93" s="19">
        <v>20000</v>
      </c>
      <c r="H93" s="120">
        <v>24000</v>
      </c>
      <c r="I93" s="246" t="s">
        <v>81</v>
      </c>
    </row>
    <row r="94" spans="1:9" s="2" customFormat="1" ht="18.75" customHeight="1" thickBot="1" x14ac:dyDescent="0.3">
      <c r="A94" s="353"/>
      <c r="B94" s="74" t="s">
        <v>3</v>
      </c>
      <c r="C94" s="11">
        <v>3000</v>
      </c>
      <c r="D94" s="26">
        <v>95</v>
      </c>
      <c r="E94" s="70">
        <v>20</v>
      </c>
      <c r="F94" s="63">
        <v>0</v>
      </c>
      <c r="G94" s="20">
        <v>14000</v>
      </c>
      <c r="H94" s="121">
        <v>17000</v>
      </c>
      <c r="I94" s="246" t="s">
        <v>81</v>
      </c>
    </row>
    <row r="95" spans="1:9" s="2" customFormat="1" ht="18.75" customHeight="1" thickBot="1" x14ac:dyDescent="0.3">
      <c r="A95" s="33"/>
      <c r="B95" s="394"/>
      <c r="C95" s="395"/>
      <c r="D95" s="395"/>
      <c r="E95" s="395"/>
      <c r="F95" s="395"/>
      <c r="G95" s="395"/>
      <c r="H95" s="395"/>
      <c r="I95" s="396"/>
    </row>
    <row r="96" spans="1:9" s="2" customFormat="1" ht="18.75" customHeight="1" thickBot="1" x14ac:dyDescent="0.3">
      <c r="A96" s="350" t="s">
        <v>7</v>
      </c>
      <c r="B96" s="400" t="s">
        <v>0</v>
      </c>
      <c r="C96" s="184">
        <v>6000</v>
      </c>
      <c r="D96" s="269">
        <v>140</v>
      </c>
      <c r="E96" s="184">
        <v>20</v>
      </c>
      <c r="F96" s="278">
        <f>0.252-0.252</f>
        <v>0</v>
      </c>
      <c r="G96" s="137">
        <v>23500</v>
      </c>
      <c r="H96" s="79">
        <v>27500</v>
      </c>
      <c r="I96" s="246" t="s">
        <v>81</v>
      </c>
    </row>
    <row r="97" spans="1:9" s="2" customFormat="1" ht="18.75" customHeight="1" thickBot="1" x14ac:dyDescent="0.3">
      <c r="A97" s="351"/>
      <c r="B97" s="401"/>
      <c r="C97" s="267">
        <v>6000</v>
      </c>
      <c r="D97" s="270">
        <v>140</v>
      </c>
      <c r="E97" s="267">
        <v>45</v>
      </c>
      <c r="F97" s="279">
        <v>0</v>
      </c>
      <c r="G97" s="243">
        <v>23000</v>
      </c>
      <c r="H97" s="282">
        <v>26000</v>
      </c>
      <c r="I97" s="246" t="s">
        <v>81</v>
      </c>
    </row>
    <row r="98" spans="1:9" s="2" customFormat="1" ht="18.75" customHeight="1" thickBot="1" x14ac:dyDescent="0.3">
      <c r="A98" s="351"/>
      <c r="B98" s="250" t="s">
        <v>3</v>
      </c>
      <c r="C98" s="248">
        <v>6000</v>
      </c>
      <c r="D98" s="23">
        <v>140</v>
      </c>
      <c r="E98" s="248">
        <v>20</v>
      </c>
      <c r="F98" s="251">
        <f>0.8568+3.914+4.553-3.914-4.553-0.857</f>
        <v>-1.9999999999931184E-4</v>
      </c>
      <c r="G98" s="242">
        <v>16000</v>
      </c>
      <c r="H98" s="249">
        <v>18000</v>
      </c>
      <c r="I98" s="246" t="s">
        <v>81</v>
      </c>
    </row>
    <row r="99" spans="1:9" s="2" customFormat="1" ht="18.75" customHeight="1" thickBot="1" x14ac:dyDescent="0.3">
      <c r="A99" s="351"/>
      <c r="B99" s="189" t="s">
        <v>26</v>
      </c>
      <c r="C99" s="186">
        <v>5400</v>
      </c>
      <c r="D99" s="211">
        <v>140</v>
      </c>
      <c r="E99" s="186">
        <v>20</v>
      </c>
      <c r="F99" s="61">
        <f>0.393-0.393</f>
        <v>0</v>
      </c>
      <c r="G99" s="18">
        <v>21000</v>
      </c>
      <c r="H99" s="119">
        <v>24000</v>
      </c>
      <c r="I99" s="246" t="s">
        <v>81</v>
      </c>
    </row>
    <row r="100" spans="1:9" s="2" customFormat="1" ht="18.75" customHeight="1" thickBot="1" x14ac:dyDescent="0.3">
      <c r="A100" s="351"/>
      <c r="B100" s="195" t="s">
        <v>3</v>
      </c>
      <c r="C100" s="116">
        <v>5400</v>
      </c>
      <c r="D100" s="212">
        <v>140</v>
      </c>
      <c r="E100" s="116">
        <v>20</v>
      </c>
      <c r="F100" s="63">
        <f>3.387-1.36-2.027</f>
        <v>0</v>
      </c>
      <c r="G100" s="20">
        <v>16000</v>
      </c>
      <c r="H100" s="121">
        <v>18000</v>
      </c>
      <c r="I100" s="246" t="s">
        <v>81</v>
      </c>
    </row>
    <row r="101" spans="1:9" s="2" customFormat="1" ht="18.75" customHeight="1" thickBot="1" x14ac:dyDescent="0.3">
      <c r="A101" s="351"/>
      <c r="B101" s="417" t="s">
        <v>0</v>
      </c>
      <c r="C101" s="289">
        <v>6000</v>
      </c>
      <c r="D101" s="290">
        <v>92</v>
      </c>
      <c r="E101" s="289">
        <v>20</v>
      </c>
      <c r="F101" s="172">
        <v>0</v>
      </c>
      <c r="G101" s="53">
        <v>20000</v>
      </c>
      <c r="H101" s="88">
        <v>24000</v>
      </c>
      <c r="I101" s="246" t="s">
        <v>81</v>
      </c>
    </row>
    <row r="102" spans="1:9" s="2" customFormat="1" ht="18.75" customHeight="1" thickBot="1" x14ac:dyDescent="0.3">
      <c r="A102" s="351"/>
      <c r="B102" s="366"/>
      <c r="C102" s="213">
        <v>3000</v>
      </c>
      <c r="D102" s="271">
        <v>95</v>
      </c>
      <c r="E102" s="273">
        <v>20</v>
      </c>
      <c r="F102" s="280">
        <f>1.71+1.55-1.71-1.55</f>
        <v>0</v>
      </c>
      <c r="G102" s="50">
        <v>22500</v>
      </c>
      <c r="H102" s="283">
        <v>27500</v>
      </c>
      <c r="I102" s="246" t="s">
        <v>81</v>
      </c>
    </row>
    <row r="103" spans="1:9" s="2" customFormat="1" ht="18.75" customHeight="1" thickBot="1" x14ac:dyDescent="0.3">
      <c r="A103" s="351"/>
      <c r="B103" s="266" t="s">
        <v>26</v>
      </c>
      <c r="C103" s="268">
        <v>6000</v>
      </c>
      <c r="D103" s="272">
        <v>95</v>
      </c>
      <c r="E103" s="274">
        <v>20</v>
      </c>
      <c r="F103" s="281">
        <f>0.262-0.262</f>
        <v>0</v>
      </c>
      <c r="G103" s="244">
        <v>23500</v>
      </c>
      <c r="H103" s="284">
        <v>28500</v>
      </c>
      <c r="I103" s="246" t="s">
        <v>81</v>
      </c>
    </row>
    <row r="104" spans="1:9" s="2" customFormat="1" ht="18.75" customHeight="1" thickBot="1" x14ac:dyDescent="0.3">
      <c r="A104" s="351"/>
      <c r="B104" s="418" t="s">
        <v>3</v>
      </c>
      <c r="C104" s="186">
        <v>3000</v>
      </c>
      <c r="D104" s="124">
        <v>95</v>
      </c>
      <c r="E104" s="275">
        <v>20</v>
      </c>
      <c r="F104" s="122">
        <f>9.12+1.3-2.28+2.85+2.85+0.667+1.391-1.391-14.507</f>
        <v>0</v>
      </c>
      <c r="G104" s="18">
        <v>16000</v>
      </c>
      <c r="H104" s="58">
        <v>19000</v>
      </c>
      <c r="I104" s="246" t="s">
        <v>81</v>
      </c>
    </row>
    <row r="105" spans="1:9" s="2" customFormat="1" ht="18.75" customHeight="1" thickBot="1" x14ac:dyDescent="0.3">
      <c r="A105" s="351"/>
      <c r="B105" s="366"/>
      <c r="C105" s="116">
        <v>6000</v>
      </c>
      <c r="D105" s="182">
        <v>95</v>
      </c>
      <c r="E105" s="276">
        <v>20</v>
      </c>
      <c r="F105" s="203">
        <f>4.56+1.664-1.664-4.56+5.119-5.119</f>
        <v>0</v>
      </c>
      <c r="G105" s="20">
        <v>16000</v>
      </c>
      <c r="H105" s="60">
        <v>19000</v>
      </c>
      <c r="I105" s="246" t="s">
        <v>81</v>
      </c>
    </row>
    <row r="106" spans="1:9" s="2" customFormat="1" ht="18.75" customHeight="1" thickBot="1" x14ac:dyDescent="0.3">
      <c r="A106" s="351"/>
      <c r="B106" s="425" t="s">
        <v>3</v>
      </c>
      <c r="C106" s="186">
        <v>6000</v>
      </c>
      <c r="D106" s="124">
        <v>120</v>
      </c>
      <c r="E106" s="275">
        <v>20</v>
      </c>
      <c r="F106" s="122">
        <f>0.655-0.655</f>
        <v>0</v>
      </c>
      <c r="G106" s="18">
        <v>16000</v>
      </c>
      <c r="H106" s="58">
        <v>19000</v>
      </c>
      <c r="I106" s="246" t="s">
        <v>81</v>
      </c>
    </row>
    <row r="107" spans="1:9" s="2" customFormat="1" ht="18.75" customHeight="1" thickBot="1" x14ac:dyDescent="0.3">
      <c r="A107" s="351"/>
      <c r="B107" s="426"/>
      <c r="C107" s="248">
        <v>3000</v>
      </c>
      <c r="D107" s="30">
        <v>120</v>
      </c>
      <c r="E107" s="292">
        <v>20</v>
      </c>
      <c r="F107" s="251">
        <f>0.677-0.677</f>
        <v>0</v>
      </c>
      <c r="G107" s="242">
        <v>16000</v>
      </c>
      <c r="H107" s="249">
        <v>19000</v>
      </c>
      <c r="I107" s="246" t="s">
        <v>81</v>
      </c>
    </row>
    <row r="108" spans="1:9" s="2" customFormat="1" ht="18.75" customHeight="1" thickBot="1" x14ac:dyDescent="0.3">
      <c r="A108" s="351"/>
      <c r="B108" s="291" t="s">
        <v>71</v>
      </c>
      <c r="C108" s="116">
        <v>3000</v>
      </c>
      <c r="D108" s="182">
        <v>120</v>
      </c>
      <c r="E108" s="276">
        <v>20</v>
      </c>
      <c r="F108" s="203">
        <f>0.468-0.468</f>
        <v>0</v>
      </c>
      <c r="G108" s="20">
        <v>12000</v>
      </c>
      <c r="H108" s="60">
        <v>19000</v>
      </c>
      <c r="I108" s="246" t="s">
        <v>81</v>
      </c>
    </row>
    <row r="109" spans="1:9" s="2" customFormat="1" ht="18.75" customHeight="1" thickBot="1" x14ac:dyDescent="0.3">
      <c r="A109" s="352"/>
      <c r="B109" s="419" t="s">
        <v>71</v>
      </c>
      <c r="C109" s="186">
        <v>6000</v>
      </c>
      <c r="D109" s="124">
        <v>95</v>
      </c>
      <c r="E109" s="275">
        <v>20</v>
      </c>
      <c r="F109" s="122">
        <v>0</v>
      </c>
      <c r="G109" s="18">
        <v>12000</v>
      </c>
      <c r="H109" s="58">
        <v>15000</v>
      </c>
      <c r="I109" s="246" t="s">
        <v>81</v>
      </c>
    </row>
    <row r="110" spans="1:9" s="2" customFormat="1" ht="18.75" customHeight="1" thickBot="1" x14ac:dyDescent="0.3">
      <c r="A110" s="352"/>
      <c r="B110" s="420"/>
      <c r="C110" s="115">
        <v>5400</v>
      </c>
      <c r="D110" s="181">
        <v>95</v>
      </c>
      <c r="E110" s="277">
        <v>20</v>
      </c>
      <c r="F110" s="123">
        <f>1.58+2.001-2.001-1.58</f>
        <v>0</v>
      </c>
      <c r="G110" s="19">
        <v>12000</v>
      </c>
      <c r="H110" s="59">
        <v>15000</v>
      </c>
      <c r="I110" s="246" t="s">
        <v>81</v>
      </c>
    </row>
    <row r="111" spans="1:9" s="2" customFormat="1" ht="18.75" customHeight="1" thickBot="1" x14ac:dyDescent="0.3">
      <c r="A111" s="352"/>
      <c r="B111" s="421"/>
      <c r="C111" s="116">
        <v>3000</v>
      </c>
      <c r="D111" s="182">
        <v>95</v>
      </c>
      <c r="E111" s="276">
        <v>20</v>
      </c>
      <c r="F111" s="203">
        <f>2.85+2.85+2.679+5.529-0.667+0.285-0.285</f>
        <v>13.241</v>
      </c>
      <c r="G111" s="20">
        <v>12000</v>
      </c>
      <c r="H111" s="60">
        <v>15000</v>
      </c>
      <c r="I111" s="246" t="s">
        <v>81</v>
      </c>
    </row>
    <row r="112" spans="1:9" s="2" customFormat="1" ht="18.75" customHeight="1" thickBot="1" x14ac:dyDescent="0.3">
      <c r="A112" s="83"/>
      <c r="B112" s="407"/>
      <c r="C112" s="397"/>
      <c r="D112" s="397"/>
      <c r="E112" s="397"/>
      <c r="F112" s="397"/>
      <c r="G112" s="397"/>
      <c r="H112" s="397"/>
      <c r="I112" s="398"/>
    </row>
    <row r="113" spans="1:12" s="2" customFormat="1" ht="18.75" customHeight="1" thickBot="1" x14ac:dyDescent="0.3">
      <c r="A113" s="350" t="s">
        <v>46</v>
      </c>
      <c r="B113" s="238" t="s">
        <v>26</v>
      </c>
      <c r="C113" s="78">
        <v>6000</v>
      </c>
      <c r="D113" s="78">
        <v>96</v>
      </c>
      <c r="E113" s="132">
        <v>20</v>
      </c>
      <c r="F113" s="118">
        <f>4.758-4.758</f>
        <v>0</v>
      </c>
      <c r="G113" s="80">
        <v>27000</v>
      </c>
      <c r="H113" s="149">
        <v>31000</v>
      </c>
      <c r="I113" s="246" t="s">
        <v>81</v>
      </c>
    </row>
    <row r="114" spans="1:12" s="2" customFormat="1" ht="18.75" customHeight="1" thickBot="1" x14ac:dyDescent="0.3">
      <c r="A114" s="353"/>
      <c r="B114" s="239" t="s">
        <v>3</v>
      </c>
      <c r="C114" s="230">
        <v>6000</v>
      </c>
      <c r="D114" s="230">
        <v>96</v>
      </c>
      <c r="E114" s="231">
        <v>20</v>
      </c>
      <c r="F114" s="93">
        <f>19.492-5.76-5.76-5.76</f>
        <v>2.2120000000000015</v>
      </c>
      <c r="G114" s="50">
        <v>17000</v>
      </c>
      <c r="H114" s="156">
        <v>20000</v>
      </c>
      <c r="I114" s="246" t="s">
        <v>81</v>
      </c>
    </row>
    <row r="115" spans="1:12" s="2" customFormat="1" ht="18.75" customHeight="1" thickBot="1" x14ac:dyDescent="0.3">
      <c r="A115" s="51"/>
      <c r="B115" s="427"/>
      <c r="C115" s="397"/>
      <c r="D115" s="397"/>
      <c r="E115" s="397"/>
      <c r="F115" s="397"/>
      <c r="G115" s="397"/>
      <c r="H115" s="397"/>
      <c r="I115" s="398"/>
    </row>
    <row r="116" spans="1:12" s="2" customFormat="1" ht="18.75" customHeight="1" thickBot="1" x14ac:dyDescent="0.3">
      <c r="A116" s="350" t="s">
        <v>35</v>
      </c>
      <c r="B116" s="130" t="s">
        <v>26</v>
      </c>
      <c r="C116" s="81">
        <v>6000</v>
      </c>
      <c r="D116" s="81" t="s">
        <v>41</v>
      </c>
      <c r="E116" s="131">
        <v>28</v>
      </c>
      <c r="F116" s="118">
        <v>0</v>
      </c>
      <c r="G116" s="79">
        <v>32000</v>
      </c>
      <c r="H116" s="149">
        <v>36000</v>
      </c>
      <c r="I116" s="246" t="s">
        <v>81</v>
      </c>
    </row>
    <row r="117" spans="1:12" s="2" customFormat="1" ht="18.75" customHeight="1" thickBot="1" x14ac:dyDescent="0.3">
      <c r="A117" s="351"/>
      <c r="B117" s="38" t="s">
        <v>3</v>
      </c>
      <c r="C117" s="11">
        <v>6000</v>
      </c>
      <c r="D117" s="27" t="s">
        <v>41</v>
      </c>
      <c r="E117" s="91">
        <v>28</v>
      </c>
      <c r="F117" s="63">
        <f>3.363+3.363+3.363+3.363-3.363+3.315-3.363-3.363</f>
        <v>6.6780000000000008</v>
      </c>
      <c r="G117" s="60">
        <v>20000</v>
      </c>
      <c r="H117" s="121">
        <v>23000</v>
      </c>
      <c r="I117" s="246" t="s">
        <v>81</v>
      </c>
    </row>
    <row r="118" spans="1:12" s="2" customFormat="1" ht="18.75" customHeight="1" thickBot="1" x14ac:dyDescent="0.3">
      <c r="A118" s="351"/>
      <c r="B118" s="77" t="s">
        <v>26</v>
      </c>
      <c r="C118" s="10">
        <v>5400</v>
      </c>
      <c r="D118" s="25" t="s">
        <v>41</v>
      </c>
      <c r="E118" s="92">
        <v>28</v>
      </c>
      <c r="F118" s="61">
        <v>15.676</v>
      </c>
      <c r="G118" s="58">
        <v>30000</v>
      </c>
      <c r="H118" s="119">
        <v>34000</v>
      </c>
      <c r="I118" s="246" t="s">
        <v>81</v>
      </c>
    </row>
    <row r="119" spans="1:12" s="2" customFormat="1" ht="18.75" customHeight="1" thickBot="1" x14ac:dyDescent="0.3">
      <c r="A119" s="351"/>
      <c r="B119" s="38" t="s">
        <v>3</v>
      </c>
      <c r="C119" s="11">
        <v>5400</v>
      </c>
      <c r="D119" s="27" t="s">
        <v>41</v>
      </c>
      <c r="E119" s="91">
        <v>28</v>
      </c>
      <c r="F119" s="63">
        <f>9.838-9.838</f>
        <v>0</v>
      </c>
      <c r="G119" s="60">
        <v>18000</v>
      </c>
      <c r="H119" s="121">
        <v>21000</v>
      </c>
      <c r="I119" s="246" t="s">
        <v>81</v>
      </c>
    </row>
    <row r="120" spans="1:12" s="2" customFormat="1" ht="18.75" customHeight="1" thickBot="1" x14ac:dyDescent="0.3">
      <c r="A120" s="351"/>
      <c r="B120" s="77" t="s">
        <v>26</v>
      </c>
      <c r="C120" s="10">
        <v>4200</v>
      </c>
      <c r="D120" s="25" t="s">
        <v>41</v>
      </c>
      <c r="E120" s="92">
        <v>28</v>
      </c>
      <c r="F120" s="61">
        <f>3.414-2.355-1.059</f>
        <v>0</v>
      </c>
      <c r="G120" s="58">
        <v>30000</v>
      </c>
      <c r="H120" s="119">
        <v>34000</v>
      </c>
      <c r="I120" s="246" t="s">
        <v>81</v>
      </c>
    </row>
    <row r="121" spans="1:12" s="2" customFormat="1" ht="18.75" customHeight="1" thickBot="1" x14ac:dyDescent="0.3">
      <c r="A121" s="352"/>
      <c r="B121" s="38" t="s">
        <v>3</v>
      </c>
      <c r="C121" s="11">
        <v>4200</v>
      </c>
      <c r="D121" s="27" t="s">
        <v>41</v>
      </c>
      <c r="E121" s="91">
        <v>28</v>
      </c>
      <c r="F121" s="63">
        <f>3.347-0.53-2.817</f>
        <v>0</v>
      </c>
      <c r="G121" s="60">
        <v>18000</v>
      </c>
      <c r="H121" s="121">
        <v>21000</v>
      </c>
      <c r="I121" s="246" t="s">
        <v>81</v>
      </c>
    </row>
    <row r="122" spans="1:12" s="2" customFormat="1" ht="18.75" customHeight="1" thickBot="1" x14ac:dyDescent="0.3">
      <c r="A122" s="352"/>
      <c r="B122" s="77" t="s">
        <v>26</v>
      </c>
      <c r="C122" s="10">
        <v>4800</v>
      </c>
      <c r="D122" s="25" t="s">
        <v>41</v>
      </c>
      <c r="E122" s="92">
        <v>28</v>
      </c>
      <c r="F122" s="61">
        <v>2.0179999999999998</v>
      </c>
      <c r="G122" s="58">
        <v>30000</v>
      </c>
      <c r="H122" s="119">
        <v>34000</v>
      </c>
      <c r="I122" s="246" t="s">
        <v>81</v>
      </c>
    </row>
    <row r="123" spans="1:12" s="2" customFormat="1" ht="18.75" customHeight="1" thickBot="1" x14ac:dyDescent="0.3">
      <c r="A123" s="352"/>
      <c r="B123" s="38" t="s">
        <v>3</v>
      </c>
      <c r="C123" s="11">
        <v>4800</v>
      </c>
      <c r="D123" s="27" t="s">
        <v>41</v>
      </c>
      <c r="E123" s="91">
        <v>28</v>
      </c>
      <c r="F123" s="63">
        <f>0.673-0.42-0.253</f>
        <v>0</v>
      </c>
      <c r="G123" s="60">
        <v>18000</v>
      </c>
      <c r="H123" s="121">
        <v>21000</v>
      </c>
      <c r="I123" s="246" t="s">
        <v>81</v>
      </c>
    </row>
    <row r="124" spans="1:12" s="2" customFormat="1" ht="18.75" customHeight="1" thickBot="1" x14ac:dyDescent="0.3">
      <c r="A124" s="352"/>
      <c r="B124" s="86" t="s">
        <v>26</v>
      </c>
      <c r="C124" s="52">
        <v>3000</v>
      </c>
      <c r="D124" s="85" t="s">
        <v>41</v>
      </c>
      <c r="E124" s="89">
        <v>28</v>
      </c>
      <c r="F124" s="87">
        <v>1.0089999999999999</v>
      </c>
      <c r="G124" s="88">
        <v>29000</v>
      </c>
      <c r="H124" s="148">
        <v>33000</v>
      </c>
      <c r="I124" s="246" t="s">
        <v>81</v>
      </c>
    </row>
    <row r="125" spans="1:12" s="2" customFormat="1" ht="18.75" customHeight="1" thickBot="1" x14ac:dyDescent="0.3">
      <c r="A125" s="352"/>
      <c r="B125" s="232" t="s">
        <v>3</v>
      </c>
      <c r="C125" s="49">
        <v>3000</v>
      </c>
      <c r="D125" s="64" t="s">
        <v>41</v>
      </c>
      <c r="E125" s="233">
        <v>28</v>
      </c>
      <c r="F125" s="66">
        <f>1.009-1.009</f>
        <v>0</v>
      </c>
      <c r="G125" s="67">
        <v>17000</v>
      </c>
      <c r="H125" s="151">
        <v>20000</v>
      </c>
      <c r="I125" s="246" t="s">
        <v>81</v>
      </c>
    </row>
    <row r="126" spans="1:12" s="2" customFormat="1" ht="18.75" customHeight="1" thickBot="1" x14ac:dyDescent="0.3">
      <c r="A126" s="352"/>
      <c r="B126" s="234" t="s">
        <v>26</v>
      </c>
      <c r="C126" s="10">
        <v>5400</v>
      </c>
      <c r="D126" s="25" t="s">
        <v>37</v>
      </c>
      <c r="E126" s="92">
        <v>20</v>
      </c>
      <c r="F126" s="61">
        <v>0</v>
      </c>
      <c r="G126" s="58">
        <v>27000</v>
      </c>
      <c r="H126" s="119">
        <v>31000</v>
      </c>
      <c r="I126" s="246" t="s">
        <v>81</v>
      </c>
      <c r="J126" s="334"/>
      <c r="K126" s="337"/>
      <c r="L126" s="338"/>
    </row>
    <row r="127" spans="1:12" s="2" customFormat="1" ht="18.75" customHeight="1" thickBot="1" x14ac:dyDescent="0.3">
      <c r="A127" s="352"/>
      <c r="B127" s="37" t="s">
        <v>26</v>
      </c>
      <c r="C127" s="6">
        <v>4800</v>
      </c>
      <c r="D127" s="22" t="s">
        <v>37</v>
      </c>
      <c r="E127" s="90">
        <v>20</v>
      </c>
      <c r="F127" s="62">
        <v>0</v>
      </c>
      <c r="G127" s="59">
        <v>27000</v>
      </c>
      <c r="H127" s="120">
        <v>31000</v>
      </c>
      <c r="I127" s="246" t="s">
        <v>81</v>
      </c>
    </row>
    <row r="128" spans="1:12" s="2" customFormat="1" ht="18.75" customHeight="1" thickBot="1" x14ac:dyDescent="0.3">
      <c r="A128" s="352"/>
      <c r="B128" s="37" t="s">
        <v>26</v>
      </c>
      <c r="C128" s="6">
        <v>4200</v>
      </c>
      <c r="D128" s="22" t="s">
        <v>37</v>
      </c>
      <c r="E128" s="90">
        <v>20</v>
      </c>
      <c r="F128" s="62">
        <v>0</v>
      </c>
      <c r="G128" s="59">
        <v>27000</v>
      </c>
      <c r="H128" s="120">
        <v>31000</v>
      </c>
      <c r="I128" s="246" t="s">
        <v>81</v>
      </c>
    </row>
    <row r="129" spans="1:12" s="2" customFormat="1" ht="18.75" customHeight="1" thickBot="1" x14ac:dyDescent="0.3">
      <c r="A129" s="352"/>
      <c r="B129" s="37" t="s">
        <v>26</v>
      </c>
      <c r="C129" s="6">
        <v>3600</v>
      </c>
      <c r="D129" s="22" t="s">
        <v>37</v>
      </c>
      <c r="E129" s="90">
        <v>20</v>
      </c>
      <c r="F129" s="62">
        <v>0</v>
      </c>
      <c r="G129" s="59">
        <v>26500</v>
      </c>
      <c r="H129" s="120">
        <v>30500</v>
      </c>
      <c r="I129" s="246" t="s">
        <v>81</v>
      </c>
      <c r="J129" s="334"/>
      <c r="K129" s="337"/>
      <c r="L129" s="337"/>
    </row>
    <row r="130" spans="1:12" s="2" customFormat="1" ht="18.75" customHeight="1" thickBot="1" x14ac:dyDescent="0.3">
      <c r="A130" s="352"/>
      <c r="B130" s="232" t="s">
        <v>26</v>
      </c>
      <c r="C130" s="49">
        <v>3000</v>
      </c>
      <c r="D130" s="64" t="s">
        <v>37</v>
      </c>
      <c r="E130" s="233">
        <v>20</v>
      </c>
      <c r="F130" s="66">
        <v>0</v>
      </c>
      <c r="G130" s="67">
        <v>26500</v>
      </c>
      <c r="H130" s="151">
        <v>30500</v>
      </c>
      <c r="I130" s="246" t="s">
        <v>81</v>
      </c>
      <c r="J130" s="334"/>
      <c r="K130" s="337"/>
      <c r="L130" s="337"/>
    </row>
    <row r="131" spans="1:12" s="2" customFormat="1" ht="18.75" customHeight="1" thickBot="1" x14ac:dyDescent="0.3">
      <c r="A131" s="352"/>
      <c r="B131" s="234" t="s">
        <v>3</v>
      </c>
      <c r="C131" s="10">
        <v>5400</v>
      </c>
      <c r="D131" s="25" t="s">
        <v>37</v>
      </c>
      <c r="E131" s="92">
        <v>20</v>
      </c>
      <c r="F131" s="61">
        <f>3.421+3.421+3.421+3.421+3.421+3.421+3.421+1.182-3.421-2.82</f>
        <v>18.887999999999998</v>
      </c>
      <c r="G131" s="58">
        <v>17000</v>
      </c>
      <c r="H131" s="119">
        <v>20000</v>
      </c>
      <c r="I131" s="246" t="s">
        <v>81</v>
      </c>
    </row>
    <row r="132" spans="1:12" s="2" customFormat="1" ht="18.75" customHeight="1" thickBot="1" x14ac:dyDescent="0.3">
      <c r="A132" s="352"/>
      <c r="B132" s="37" t="s">
        <v>3</v>
      </c>
      <c r="C132" s="6">
        <v>4800</v>
      </c>
      <c r="D132" s="22" t="s">
        <v>37</v>
      </c>
      <c r="E132" s="90">
        <v>20</v>
      </c>
      <c r="F132" s="62">
        <f>3.198+3.18</f>
        <v>6.3780000000000001</v>
      </c>
      <c r="G132" s="59">
        <v>17000</v>
      </c>
      <c r="H132" s="120">
        <v>20000</v>
      </c>
      <c r="I132" s="246" t="s">
        <v>81</v>
      </c>
    </row>
    <row r="133" spans="1:12" s="2" customFormat="1" ht="18.75" customHeight="1" thickBot="1" x14ac:dyDescent="0.3">
      <c r="A133" s="352"/>
      <c r="B133" s="37" t="s">
        <v>3</v>
      </c>
      <c r="C133" s="6">
        <v>4200</v>
      </c>
      <c r="D133" s="22" t="s">
        <v>37</v>
      </c>
      <c r="E133" s="90">
        <v>20</v>
      </c>
      <c r="F133" s="62">
        <f>2.661+2.661+2.661+2.661+2.016+0.798+1.951-2.661-2.016-2.661-2.661</f>
        <v>5.4100000000000019</v>
      </c>
      <c r="G133" s="59">
        <v>17000</v>
      </c>
      <c r="H133" s="120">
        <v>20000</v>
      </c>
      <c r="I133" s="246" t="s">
        <v>81</v>
      </c>
    </row>
    <row r="134" spans="1:12" s="2" customFormat="1" ht="18.75" customHeight="1" thickBot="1" x14ac:dyDescent="0.3">
      <c r="A134" s="352"/>
      <c r="B134" s="37" t="s">
        <v>3</v>
      </c>
      <c r="C134" s="6">
        <v>3600</v>
      </c>
      <c r="D134" s="22" t="s">
        <v>37</v>
      </c>
      <c r="E134" s="90">
        <v>20</v>
      </c>
      <c r="F134" s="62">
        <v>0</v>
      </c>
      <c r="G134" s="59">
        <v>17000</v>
      </c>
      <c r="H134" s="120">
        <v>20000</v>
      </c>
      <c r="I134" s="246" t="s">
        <v>81</v>
      </c>
    </row>
    <row r="135" spans="1:12" s="2" customFormat="1" ht="18.75" customHeight="1" thickBot="1" x14ac:dyDescent="0.3">
      <c r="A135" s="353"/>
      <c r="B135" s="38" t="s">
        <v>3</v>
      </c>
      <c r="C135" s="11">
        <v>3000</v>
      </c>
      <c r="D135" s="27" t="s">
        <v>37</v>
      </c>
      <c r="E135" s="91">
        <v>20</v>
      </c>
      <c r="F135" s="63">
        <f>1.901+1.901+1.901+0.438+2.281+2.004+1.624-0.95</f>
        <v>11.100000000000001</v>
      </c>
      <c r="G135" s="60">
        <v>17000</v>
      </c>
      <c r="H135" s="121">
        <v>20000</v>
      </c>
      <c r="I135" s="246" t="s">
        <v>81</v>
      </c>
    </row>
    <row r="136" spans="1:12" s="2" customFormat="1" ht="18.75" customHeight="1" thickBot="1" x14ac:dyDescent="0.3">
      <c r="A136" s="404"/>
      <c r="B136" s="405"/>
      <c r="C136" s="405"/>
      <c r="D136" s="405"/>
      <c r="E136" s="405"/>
      <c r="F136" s="406"/>
      <c r="G136" s="406"/>
      <c r="H136" s="406"/>
      <c r="I136" s="398"/>
    </row>
    <row r="137" spans="1:12" s="2" customFormat="1" ht="18.75" customHeight="1" thickBot="1" x14ac:dyDescent="0.3">
      <c r="A137" s="361" t="s">
        <v>9</v>
      </c>
      <c r="B137" s="234" t="s">
        <v>26</v>
      </c>
      <c r="C137" s="10">
        <v>3000</v>
      </c>
      <c r="D137" s="10" t="s">
        <v>42</v>
      </c>
      <c r="E137" s="328">
        <v>12.5</v>
      </c>
      <c r="F137" s="327">
        <v>0</v>
      </c>
      <c r="G137" s="18">
        <v>24000</v>
      </c>
      <c r="H137" s="58">
        <v>28000</v>
      </c>
      <c r="I137" s="246" t="s">
        <v>81</v>
      </c>
    </row>
    <row r="138" spans="1:12" s="2" customFormat="1" ht="18.75" customHeight="1" thickBot="1" x14ac:dyDescent="0.3">
      <c r="A138" s="399"/>
      <c r="B138" s="38" t="s">
        <v>3</v>
      </c>
      <c r="C138" s="11">
        <v>3000</v>
      </c>
      <c r="D138" s="11" t="s">
        <v>42</v>
      </c>
      <c r="E138" s="329">
        <v>12.5</v>
      </c>
      <c r="F138" s="202">
        <v>0</v>
      </c>
      <c r="G138" s="20">
        <v>17000</v>
      </c>
      <c r="H138" s="60">
        <v>20000</v>
      </c>
      <c r="I138" s="246" t="s">
        <v>81</v>
      </c>
    </row>
    <row r="139" spans="1:12" s="2" customFormat="1" ht="18.75" customHeight="1" thickBot="1" x14ac:dyDescent="0.3">
      <c r="A139" s="404"/>
      <c r="B139" s="408"/>
      <c r="C139" s="408"/>
      <c r="D139" s="408"/>
      <c r="E139" s="408"/>
      <c r="F139" s="406"/>
      <c r="G139" s="406"/>
      <c r="H139" s="406"/>
      <c r="I139" s="398"/>
    </row>
    <row r="140" spans="1:12" s="2" customFormat="1" ht="18.75" customHeight="1" thickBot="1" x14ac:dyDescent="0.3">
      <c r="A140" s="368" t="s">
        <v>32</v>
      </c>
      <c r="B140" s="130" t="s">
        <v>26</v>
      </c>
      <c r="C140" s="81">
        <v>6000</v>
      </c>
      <c r="D140" s="81" t="s">
        <v>38</v>
      </c>
      <c r="E140" s="129">
        <v>12.5</v>
      </c>
      <c r="F140" s="118">
        <f>3-2.4-0.6</f>
        <v>0</v>
      </c>
      <c r="G140" s="79">
        <v>30000</v>
      </c>
      <c r="H140" s="149">
        <v>34000</v>
      </c>
      <c r="I140" s="246" t="s">
        <v>81</v>
      </c>
    </row>
    <row r="141" spans="1:12" s="2" customFormat="1" ht="18.75" customHeight="1" thickBot="1" x14ac:dyDescent="0.3">
      <c r="A141" s="351"/>
      <c r="B141" s="224" t="s">
        <v>3</v>
      </c>
      <c r="C141" s="27">
        <v>6000</v>
      </c>
      <c r="D141" s="27" t="s">
        <v>38</v>
      </c>
      <c r="E141" s="57">
        <v>12.5</v>
      </c>
      <c r="F141" s="63">
        <v>0</v>
      </c>
      <c r="G141" s="60">
        <v>17000</v>
      </c>
      <c r="H141" s="121">
        <v>20000</v>
      </c>
      <c r="I141" s="246" t="s">
        <v>81</v>
      </c>
    </row>
    <row r="142" spans="1:12" s="2" customFormat="1" ht="18.75" customHeight="1" thickBot="1" x14ac:dyDescent="0.3">
      <c r="A142" s="351"/>
      <c r="B142" s="86" t="s">
        <v>26</v>
      </c>
      <c r="C142" s="85">
        <v>3000</v>
      </c>
      <c r="D142" s="85" t="s">
        <v>38</v>
      </c>
      <c r="E142" s="222">
        <v>12.5</v>
      </c>
      <c r="F142" s="87">
        <v>0</v>
      </c>
      <c r="G142" s="88">
        <v>27000</v>
      </c>
      <c r="H142" s="148">
        <v>31000</v>
      </c>
      <c r="I142" s="246" t="s">
        <v>81</v>
      </c>
    </row>
    <row r="143" spans="1:12" s="2" customFormat="1" ht="18.75" customHeight="1" thickBot="1" x14ac:dyDescent="0.3">
      <c r="A143" s="351"/>
      <c r="B143" s="223" t="s">
        <v>26</v>
      </c>
      <c r="C143" s="22">
        <v>2100</v>
      </c>
      <c r="D143" s="22" t="s">
        <v>38</v>
      </c>
      <c r="E143" s="56">
        <v>12.5</v>
      </c>
      <c r="F143" s="62">
        <v>0</v>
      </c>
      <c r="G143" s="59">
        <v>27000</v>
      </c>
      <c r="H143" s="120">
        <v>31000</v>
      </c>
      <c r="I143" s="246" t="s">
        <v>81</v>
      </c>
    </row>
    <row r="144" spans="1:12" s="2" customFormat="1" ht="18.75" customHeight="1" thickBot="1" x14ac:dyDescent="0.3">
      <c r="A144" s="351"/>
      <c r="B144" s="223" t="s">
        <v>26</v>
      </c>
      <c r="C144" s="22">
        <v>2500</v>
      </c>
      <c r="D144" s="22" t="s">
        <v>38</v>
      </c>
      <c r="E144" s="56">
        <v>12.5</v>
      </c>
      <c r="F144" s="62">
        <v>0</v>
      </c>
      <c r="G144" s="59">
        <v>27000</v>
      </c>
      <c r="H144" s="120">
        <v>31000</v>
      </c>
      <c r="I144" s="246" t="s">
        <v>81</v>
      </c>
    </row>
    <row r="145" spans="1:13" s="2" customFormat="1" ht="18.75" customHeight="1" thickBot="1" x14ac:dyDescent="0.3">
      <c r="A145" s="351"/>
      <c r="B145" s="224" t="s">
        <v>26</v>
      </c>
      <c r="C145" s="27">
        <v>2700</v>
      </c>
      <c r="D145" s="27" t="s">
        <v>38</v>
      </c>
      <c r="E145" s="57">
        <v>12.5</v>
      </c>
      <c r="F145" s="63">
        <v>0</v>
      </c>
      <c r="G145" s="60">
        <v>27000</v>
      </c>
      <c r="H145" s="121">
        <v>31000</v>
      </c>
      <c r="I145" s="246" t="s">
        <v>81</v>
      </c>
    </row>
    <row r="146" spans="1:13" s="2" customFormat="1" ht="18.75" customHeight="1" thickBot="1" x14ac:dyDescent="0.3">
      <c r="A146" s="351"/>
      <c r="B146" s="77" t="s">
        <v>26</v>
      </c>
      <c r="C146" s="25">
        <v>4200</v>
      </c>
      <c r="D146" s="25" t="s">
        <v>67</v>
      </c>
      <c r="E146" s="55">
        <v>12.5</v>
      </c>
      <c r="F146" s="61">
        <v>2.3740000000000001</v>
      </c>
      <c r="G146" s="58">
        <v>26500</v>
      </c>
      <c r="H146" s="119">
        <v>30500</v>
      </c>
      <c r="I146" s="246" t="s">
        <v>81</v>
      </c>
    </row>
    <row r="147" spans="1:13" s="2" customFormat="1" ht="18.75" customHeight="1" thickBot="1" x14ac:dyDescent="0.3">
      <c r="A147" s="351"/>
      <c r="B147" s="224" t="s">
        <v>26</v>
      </c>
      <c r="C147" s="27">
        <v>5400</v>
      </c>
      <c r="D147" s="27" t="s">
        <v>67</v>
      </c>
      <c r="E147" s="57">
        <v>12.5</v>
      </c>
      <c r="F147" s="63">
        <v>2.2719999999999998</v>
      </c>
      <c r="G147" s="60">
        <v>26500</v>
      </c>
      <c r="H147" s="121">
        <v>30500</v>
      </c>
      <c r="I147" s="246" t="s">
        <v>81</v>
      </c>
    </row>
    <row r="148" spans="1:13" s="2" customFormat="1" ht="18.75" customHeight="1" thickBot="1" x14ac:dyDescent="0.3">
      <c r="A148" s="351"/>
      <c r="B148" s="86" t="s">
        <v>3</v>
      </c>
      <c r="C148" s="85">
        <v>4200</v>
      </c>
      <c r="D148" s="85" t="s">
        <v>67</v>
      </c>
      <c r="E148" s="222">
        <v>12.5</v>
      </c>
      <c r="F148" s="87">
        <f>4.389-1.08</f>
        <v>3.3090000000000002</v>
      </c>
      <c r="G148" s="88">
        <v>17000</v>
      </c>
      <c r="H148" s="148">
        <v>20000</v>
      </c>
      <c r="I148" s="246" t="s">
        <v>81</v>
      </c>
      <c r="J148" s="334"/>
      <c r="K148" s="337"/>
      <c r="L148" s="337"/>
      <c r="M148" s="337"/>
    </row>
    <row r="149" spans="1:13" s="2" customFormat="1" ht="18.75" customHeight="1" thickBot="1" x14ac:dyDescent="0.3">
      <c r="A149" s="351"/>
      <c r="B149" s="224" t="s">
        <v>3</v>
      </c>
      <c r="C149" s="27">
        <v>5400</v>
      </c>
      <c r="D149" s="72" t="s">
        <v>67</v>
      </c>
      <c r="E149" s="57">
        <v>12.5</v>
      </c>
      <c r="F149" s="63">
        <v>4.7069999999999999</v>
      </c>
      <c r="G149" s="60">
        <v>17000</v>
      </c>
      <c r="H149" s="121">
        <v>20000</v>
      </c>
      <c r="I149" s="246" t="s">
        <v>81</v>
      </c>
      <c r="J149" s="334"/>
      <c r="K149" s="337"/>
      <c r="L149" s="337"/>
      <c r="M149" s="337"/>
    </row>
    <row r="150" spans="1:13" s="2" customFormat="1" ht="18.75" customHeight="1" thickBot="1" x14ac:dyDescent="0.3">
      <c r="A150" s="351"/>
      <c r="B150" s="77" t="s">
        <v>26</v>
      </c>
      <c r="C150" s="25">
        <v>5400</v>
      </c>
      <c r="D150" s="25" t="s">
        <v>43</v>
      </c>
      <c r="E150" s="55">
        <v>12.5</v>
      </c>
      <c r="F150" s="61">
        <f>0.81-0.81</f>
        <v>0</v>
      </c>
      <c r="G150" s="58">
        <v>27000</v>
      </c>
      <c r="H150" s="119">
        <v>31000</v>
      </c>
      <c r="I150" s="246" t="s">
        <v>81</v>
      </c>
    </row>
    <row r="151" spans="1:13" s="2" customFormat="1" ht="18.75" customHeight="1" thickBot="1" x14ac:dyDescent="0.3">
      <c r="A151" s="351"/>
      <c r="B151" s="223" t="s">
        <v>26</v>
      </c>
      <c r="C151" s="22">
        <v>4200</v>
      </c>
      <c r="D151" s="85" t="s">
        <v>43</v>
      </c>
      <c r="E151" s="56">
        <v>12.5</v>
      </c>
      <c r="F151" s="62">
        <f>0.252</f>
        <v>0.252</v>
      </c>
      <c r="G151" s="59">
        <v>27000</v>
      </c>
      <c r="H151" s="120">
        <v>31000</v>
      </c>
      <c r="I151" s="246" t="s">
        <v>81</v>
      </c>
    </row>
    <row r="152" spans="1:13" s="2" customFormat="1" ht="18.75" customHeight="1" thickBot="1" x14ac:dyDescent="0.3">
      <c r="A152" s="351"/>
      <c r="B152" s="224" t="s">
        <v>26</v>
      </c>
      <c r="C152" s="27">
        <v>3000</v>
      </c>
      <c r="D152" s="72" t="s">
        <v>43</v>
      </c>
      <c r="E152" s="57">
        <v>12.5</v>
      </c>
      <c r="F152" s="63">
        <f>0.27</f>
        <v>0.27</v>
      </c>
      <c r="G152" s="67">
        <v>26500</v>
      </c>
      <c r="H152" s="151">
        <v>30500</v>
      </c>
      <c r="I152" s="246" t="s">
        <v>81</v>
      </c>
    </row>
    <row r="153" spans="1:13" s="2" customFormat="1" ht="18.75" customHeight="1" thickBot="1" x14ac:dyDescent="0.3">
      <c r="A153" s="351"/>
      <c r="B153" s="86" t="s">
        <v>3</v>
      </c>
      <c r="C153" s="85">
        <v>5400</v>
      </c>
      <c r="D153" s="85" t="s">
        <v>43</v>
      </c>
      <c r="E153" s="222">
        <v>12.5</v>
      </c>
      <c r="F153" s="326">
        <f>5.184+5.184+5.184+3.621-5.184-5.184-3.621-5.184</f>
        <v>0</v>
      </c>
      <c r="G153" s="119">
        <v>17000</v>
      </c>
      <c r="H153" s="119">
        <v>20000</v>
      </c>
      <c r="I153" s="246" t="s">
        <v>81</v>
      </c>
      <c r="J153" s="334"/>
      <c r="K153" s="337"/>
      <c r="L153" s="337"/>
    </row>
    <row r="154" spans="1:13" s="2" customFormat="1" ht="18.75" customHeight="1" thickBot="1" x14ac:dyDescent="0.3">
      <c r="A154" s="351"/>
      <c r="B154" s="223" t="s">
        <v>3</v>
      </c>
      <c r="C154" s="22">
        <v>4200</v>
      </c>
      <c r="D154" s="85" t="s">
        <v>43</v>
      </c>
      <c r="E154" s="56">
        <v>12.5</v>
      </c>
      <c r="F154" s="96">
        <f>4.032+1.701-5.733</f>
        <v>0</v>
      </c>
      <c r="G154" s="120">
        <v>17000</v>
      </c>
      <c r="H154" s="120">
        <v>20000</v>
      </c>
      <c r="I154" s="246" t="s">
        <v>81</v>
      </c>
      <c r="J154" s="334"/>
      <c r="K154" s="337"/>
      <c r="L154" s="337"/>
    </row>
    <row r="155" spans="1:13" s="2" customFormat="1" ht="18.75" customHeight="1" thickBot="1" x14ac:dyDescent="0.3">
      <c r="A155" s="351"/>
      <c r="B155" s="236" t="s">
        <v>3</v>
      </c>
      <c r="C155" s="64">
        <v>3000</v>
      </c>
      <c r="D155" s="237" t="s">
        <v>43</v>
      </c>
      <c r="E155" s="65">
        <v>12.5</v>
      </c>
      <c r="F155" s="97">
        <f>1.512+2.88-1.035-2.88-0.477</f>
        <v>-5.5511151231257827E-16</v>
      </c>
      <c r="G155" s="121">
        <v>17000</v>
      </c>
      <c r="H155" s="121">
        <v>20000</v>
      </c>
      <c r="I155" s="246" t="s">
        <v>81</v>
      </c>
      <c r="J155" s="334"/>
      <c r="K155" s="337"/>
      <c r="L155" s="337"/>
    </row>
    <row r="156" spans="1:13" s="2" customFormat="1" ht="18.75" customHeight="1" thickBot="1" x14ac:dyDescent="0.3">
      <c r="A156" s="352"/>
      <c r="B156" s="77" t="s">
        <v>26</v>
      </c>
      <c r="C156" s="25">
        <v>3000</v>
      </c>
      <c r="D156" s="25" t="s">
        <v>37</v>
      </c>
      <c r="E156" s="55">
        <v>16</v>
      </c>
      <c r="F156" s="61">
        <v>0</v>
      </c>
      <c r="G156" s="88">
        <v>25000</v>
      </c>
      <c r="H156" s="148">
        <v>29000</v>
      </c>
      <c r="I156" s="246" t="s">
        <v>81</v>
      </c>
      <c r="J156" s="334"/>
      <c r="K156" s="337"/>
      <c r="L156" s="337"/>
    </row>
    <row r="157" spans="1:13" s="2" customFormat="1" ht="18.75" customHeight="1" thickBot="1" x14ac:dyDescent="0.3">
      <c r="A157" s="352"/>
      <c r="B157" s="224" t="s">
        <v>3</v>
      </c>
      <c r="C157" s="27">
        <v>3000</v>
      </c>
      <c r="D157" s="27" t="s">
        <v>37</v>
      </c>
      <c r="E157" s="57">
        <v>16</v>
      </c>
      <c r="F157" s="63">
        <v>0</v>
      </c>
      <c r="G157" s="60">
        <v>16000</v>
      </c>
      <c r="H157" s="121">
        <v>19000</v>
      </c>
      <c r="I157" s="246" t="s">
        <v>81</v>
      </c>
      <c r="J157" s="334"/>
      <c r="K157" s="337"/>
      <c r="L157" s="337"/>
    </row>
    <row r="158" spans="1:13" s="2" customFormat="1" ht="18.75" customHeight="1" thickBot="1" x14ac:dyDescent="0.3">
      <c r="A158" s="352"/>
      <c r="B158" s="130" t="s">
        <v>26</v>
      </c>
      <c r="C158" s="81">
        <v>6000</v>
      </c>
      <c r="D158" s="81" t="s">
        <v>37</v>
      </c>
      <c r="E158" s="129">
        <v>16.5</v>
      </c>
      <c r="F158" s="118">
        <v>0</v>
      </c>
      <c r="G158" s="79">
        <v>27000</v>
      </c>
      <c r="H158" s="149">
        <v>31000</v>
      </c>
      <c r="I158" s="246" t="s">
        <v>81</v>
      </c>
      <c r="J158" s="334"/>
      <c r="K158" s="337"/>
      <c r="L158" s="337"/>
    </row>
    <row r="159" spans="1:13" s="2" customFormat="1" ht="18.75" customHeight="1" thickBot="1" x14ac:dyDescent="0.3">
      <c r="A159" s="352"/>
      <c r="B159" s="225" t="s">
        <v>26</v>
      </c>
      <c r="C159" s="219">
        <v>5400</v>
      </c>
      <c r="D159" s="219" t="s">
        <v>37</v>
      </c>
      <c r="E159" s="220">
        <v>16.5</v>
      </c>
      <c r="F159" s="221">
        <v>0</v>
      </c>
      <c r="G159" s="100">
        <v>25000</v>
      </c>
      <c r="H159" s="157">
        <v>29000</v>
      </c>
      <c r="I159" s="246" t="s">
        <v>81</v>
      </c>
      <c r="J159" s="334"/>
      <c r="K159" s="337"/>
      <c r="L159" s="337"/>
    </row>
    <row r="160" spans="1:13" s="2" customFormat="1" ht="18.75" customHeight="1" thickBot="1" x14ac:dyDescent="0.3">
      <c r="A160" s="352"/>
      <c r="B160" s="225" t="s">
        <v>26</v>
      </c>
      <c r="C160" s="219">
        <v>4800</v>
      </c>
      <c r="D160" s="219" t="s">
        <v>37</v>
      </c>
      <c r="E160" s="220">
        <v>16.5</v>
      </c>
      <c r="F160" s="221">
        <v>0</v>
      </c>
      <c r="G160" s="100">
        <v>25000</v>
      </c>
      <c r="H160" s="157">
        <v>29000</v>
      </c>
      <c r="I160" s="246" t="s">
        <v>81</v>
      </c>
    </row>
    <row r="161" spans="1:10" s="2" customFormat="1" ht="18.75" customHeight="1" thickBot="1" x14ac:dyDescent="0.3">
      <c r="A161" s="352"/>
      <c r="B161" s="223" t="s">
        <v>26</v>
      </c>
      <c r="C161" s="22">
        <v>4200</v>
      </c>
      <c r="D161" s="22" t="s">
        <v>37</v>
      </c>
      <c r="E161" s="56">
        <v>16.5</v>
      </c>
      <c r="F161" s="62">
        <v>1.956</v>
      </c>
      <c r="G161" s="59">
        <v>25000</v>
      </c>
      <c r="H161" s="120">
        <v>29000</v>
      </c>
      <c r="I161" s="246" t="s">
        <v>81</v>
      </c>
    </row>
    <row r="162" spans="1:10" s="2" customFormat="1" ht="18.75" customHeight="1" thickBot="1" x14ac:dyDescent="0.3">
      <c r="A162" s="352"/>
      <c r="B162" s="223" t="s">
        <v>26</v>
      </c>
      <c r="C162" s="22">
        <v>3000</v>
      </c>
      <c r="D162" s="22" t="s">
        <v>37</v>
      </c>
      <c r="E162" s="56">
        <v>16.5</v>
      </c>
      <c r="F162" s="62">
        <f>0.181</f>
        <v>0.18099999999999999</v>
      </c>
      <c r="G162" s="59">
        <v>25000</v>
      </c>
      <c r="H162" s="120">
        <v>29000</v>
      </c>
      <c r="I162" s="246" t="s">
        <v>81</v>
      </c>
    </row>
    <row r="163" spans="1:10" s="2" customFormat="1" ht="18.75" customHeight="1" thickBot="1" x14ac:dyDescent="0.3">
      <c r="A163" s="352"/>
      <c r="B163" s="223" t="s">
        <v>3</v>
      </c>
      <c r="C163" s="22">
        <v>6000</v>
      </c>
      <c r="D163" s="22" t="s">
        <v>37</v>
      </c>
      <c r="E163" s="56">
        <v>16.5</v>
      </c>
      <c r="F163" s="62">
        <v>0</v>
      </c>
      <c r="G163" s="59">
        <v>17000</v>
      </c>
      <c r="H163" s="120">
        <v>19000</v>
      </c>
      <c r="I163" s="246" t="s">
        <v>81</v>
      </c>
    </row>
    <row r="164" spans="1:10" s="2" customFormat="1" ht="18.75" customHeight="1" thickBot="1" x14ac:dyDescent="0.3">
      <c r="A164" s="352"/>
      <c r="B164" s="223" t="s">
        <v>3</v>
      </c>
      <c r="C164" s="22">
        <v>5400</v>
      </c>
      <c r="D164" s="22" t="s">
        <v>37</v>
      </c>
      <c r="E164" s="56">
        <v>16.5</v>
      </c>
      <c r="F164" s="62">
        <f>5.474+5.474+1.232-5.474-1.232-5.474</f>
        <v>0</v>
      </c>
      <c r="G164" s="59">
        <v>17000</v>
      </c>
      <c r="H164" s="120">
        <v>19000</v>
      </c>
      <c r="I164" s="246" t="s">
        <v>81</v>
      </c>
    </row>
    <row r="165" spans="1:10" s="2" customFormat="1" ht="18.75" customHeight="1" thickBot="1" x14ac:dyDescent="0.3">
      <c r="A165" s="352"/>
      <c r="B165" s="223" t="s">
        <v>3</v>
      </c>
      <c r="C165" s="22">
        <v>4800</v>
      </c>
      <c r="D165" s="22" t="s">
        <v>37</v>
      </c>
      <c r="E165" s="56">
        <v>16.5</v>
      </c>
      <c r="F165" s="62">
        <f>2.646</f>
        <v>2.6459999999999999</v>
      </c>
      <c r="G165" s="59">
        <v>17000</v>
      </c>
      <c r="H165" s="120">
        <v>19000</v>
      </c>
      <c r="I165" s="246" t="s">
        <v>81</v>
      </c>
    </row>
    <row r="166" spans="1:10" s="2" customFormat="1" ht="18.75" customHeight="1" thickBot="1" x14ac:dyDescent="0.3">
      <c r="A166" s="352"/>
      <c r="B166" s="223" t="s">
        <v>3</v>
      </c>
      <c r="C166" s="22">
        <v>4200</v>
      </c>
      <c r="D166" s="22" t="s">
        <v>37</v>
      </c>
      <c r="E166" s="56">
        <v>16.5</v>
      </c>
      <c r="F166" s="62">
        <f>3.193+3.193+2.914-2.914-3.193-3.193</f>
        <v>0</v>
      </c>
      <c r="G166" s="59">
        <v>17000</v>
      </c>
      <c r="H166" s="120">
        <v>19000</v>
      </c>
      <c r="I166" s="246" t="s">
        <v>81</v>
      </c>
    </row>
    <row r="167" spans="1:10" s="2" customFormat="1" ht="18.75" customHeight="1" thickBot="1" x14ac:dyDescent="0.3">
      <c r="A167" s="353"/>
      <c r="B167" s="224" t="s">
        <v>3</v>
      </c>
      <c r="C167" s="27">
        <v>3000</v>
      </c>
      <c r="D167" s="27" t="s">
        <v>37</v>
      </c>
      <c r="E167" s="57">
        <v>16.5</v>
      </c>
      <c r="F167" s="63">
        <f>2.281+2.281+2.281+2.281+2.281+2.281+2.281+0.855-2.281+2.281-2.281-2.281-2.281-2.281-2.281-0.855</f>
        <v>4.5619999999999994</v>
      </c>
      <c r="G167" s="60">
        <v>17000</v>
      </c>
      <c r="H167" s="121">
        <v>19000</v>
      </c>
      <c r="I167" s="246" t="s">
        <v>81</v>
      </c>
      <c r="J167" s="336"/>
    </row>
    <row r="168" spans="1:10" s="2" customFormat="1" ht="18.75" customHeight="1" thickBot="1" x14ac:dyDescent="0.3">
      <c r="A168" s="54"/>
      <c r="B168" s="427"/>
      <c r="C168" s="397"/>
      <c r="D168" s="397"/>
      <c r="E168" s="397"/>
      <c r="F168" s="397"/>
      <c r="G168" s="397"/>
      <c r="H168" s="397"/>
      <c r="I168" s="398"/>
      <c r="J168" s="336"/>
    </row>
    <row r="169" spans="1:10" s="2" customFormat="1" ht="18.75" customHeight="1" thickBot="1" x14ac:dyDescent="0.3">
      <c r="A169" s="368" t="s">
        <v>48</v>
      </c>
      <c r="B169" s="385" t="s">
        <v>26</v>
      </c>
      <c r="C169" s="165">
        <v>6000</v>
      </c>
      <c r="D169" s="81">
        <v>120</v>
      </c>
      <c r="E169" s="129">
        <v>27</v>
      </c>
      <c r="F169" s="118">
        <f>11.761-6.007-1-4.754</f>
        <v>0</v>
      </c>
      <c r="G169" s="79">
        <v>26000</v>
      </c>
      <c r="H169" s="149">
        <v>30000</v>
      </c>
      <c r="I169" s="246" t="s">
        <v>81</v>
      </c>
      <c r="J169" s="336"/>
    </row>
    <row r="170" spans="1:10" s="2" customFormat="1" ht="18.75" customHeight="1" thickBot="1" x14ac:dyDescent="0.3">
      <c r="A170" s="388"/>
      <c r="B170" s="386"/>
      <c r="C170" s="166">
        <v>5000</v>
      </c>
      <c r="D170" s="22">
        <v>120</v>
      </c>
      <c r="E170" s="56">
        <v>27</v>
      </c>
      <c r="F170" s="62">
        <f>2.414-1.296-1.118</f>
        <v>0</v>
      </c>
      <c r="G170" s="100">
        <v>25000</v>
      </c>
      <c r="H170" s="157">
        <v>29000</v>
      </c>
      <c r="I170" s="246" t="s">
        <v>81</v>
      </c>
      <c r="J170" s="336"/>
    </row>
    <row r="171" spans="1:10" s="2" customFormat="1" ht="18.75" customHeight="1" thickBot="1" x14ac:dyDescent="0.3">
      <c r="A171" s="388"/>
      <c r="B171" s="386"/>
      <c r="C171" s="166">
        <v>4500</v>
      </c>
      <c r="D171" s="22">
        <v>120</v>
      </c>
      <c r="E171" s="56">
        <v>27</v>
      </c>
      <c r="F171" s="62">
        <f>4.316+1.4</f>
        <v>5.7159999999999993</v>
      </c>
      <c r="G171" s="100">
        <v>25000</v>
      </c>
      <c r="H171" s="157">
        <v>29000</v>
      </c>
      <c r="I171" s="246" t="s">
        <v>81</v>
      </c>
    </row>
    <row r="172" spans="1:10" s="2" customFormat="1" ht="18.75" customHeight="1" thickBot="1" x14ac:dyDescent="0.3">
      <c r="A172" s="388"/>
      <c r="B172" s="386"/>
      <c r="C172" s="166">
        <v>4000</v>
      </c>
      <c r="D172" s="22">
        <v>120</v>
      </c>
      <c r="E172" s="56">
        <v>27</v>
      </c>
      <c r="F172" s="62">
        <f>1.037-0.078</f>
        <v>0.95899999999999996</v>
      </c>
      <c r="G172" s="100">
        <v>25000</v>
      </c>
      <c r="H172" s="157">
        <v>29000</v>
      </c>
      <c r="I172" s="246" t="s">
        <v>81</v>
      </c>
    </row>
    <row r="173" spans="1:10" s="2" customFormat="1" ht="18.75" customHeight="1" thickBot="1" x14ac:dyDescent="0.3">
      <c r="A173" s="388"/>
      <c r="B173" s="387"/>
      <c r="C173" s="167">
        <v>3000</v>
      </c>
      <c r="D173" s="22">
        <v>120</v>
      </c>
      <c r="E173" s="56">
        <v>27</v>
      </c>
      <c r="F173" s="63">
        <f>0.855-0.36-0.495</f>
        <v>0</v>
      </c>
      <c r="G173" s="152">
        <v>25000</v>
      </c>
      <c r="H173" s="171">
        <v>29000</v>
      </c>
      <c r="I173" s="246" t="s">
        <v>81</v>
      </c>
    </row>
    <row r="174" spans="1:10" s="2" customFormat="1" ht="18.75" customHeight="1" thickBot="1" x14ac:dyDescent="0.3">
      <c r="A174" s="351"/>
      <c r="B174" s="385" t="s">
        <v>3</v>
      </c>
      <c r="C174" s="168">
        <v>6000</v>
      </c>
      <c r="D174" s="25">
        <v>120</v>
      </c>
      <c r="E174" s="55">
        <v>27</v>
      </c>
      <c r="F174" s="95">
        <f>25.155-0.486-5.268</f>
        <v>19.401</v>
      </c>
      <c r="G174" s="18">
        <v>17000</v>
      </c>
      <c r="H174" s="119">
        <v>20000</v>
      </c>
      <c r="I174" s="246" t="s">
        <v>81</v>
      </c>
    </row>
    <row r="175" spans="1:10" s="2" customFormat="1" ht="18.75" customHeight="1" thickBot="1" x14ac:dyDescent="0.3">
      <c r="A175" s="352"/>
      <c r="B175" s="386"/>
      <c r="C175" s="169">
        <v>5000</v>
      </c>
      <c r="D175" s="22">
        <v>120</v>
      </c>
      <c r="E175" s="56">
        <v>27</v>
      </c>
      <c r="F175" s="96">
        <f>4.795+4.795+1.037</f>
        <v>10.626999999999999</v>
      </c>
      <c r="G175" s="19">
        <v>16500</v>
      </c>
      <c r="H175" s="120">
        <v>19500</v>
      </c>
      <c r="I175" s="246" t="s">
        <v>81</v>
      </c>
    </row>
    <row r="176" spans="1:10" s="2" customFormat="1" ht="18.75" customHeight="1" thickBot="1" x14ac:dyDescent="0.3">
      <c r="A176" s="352"/>
      <c r="B176" s="386"/>
      <c r="C176" s="169">
        <v>4500</v>
      </c>
      <c r="D176" s="22">
        <v>120</v>
      </c>
      <c r="E176" s="56">
        <v>27</v>
      </c>
      <c r="F176" s="96">
        <f>4.316+4.316+4.316+2.726</f>
        <v>15.673999999999999</v>
      </c>
      <c r="G176" s="19">
        <v>16500</v>
      </c>
      <c r="H176" s="120">
        <v>19500</v>
      </c>
      <c r="I176" s="246" t="s">
        <v>81</v>
      </c>
    </row>
    <row r="177" spans="1:9" s="2" customFormat="1" ht="18.75" customHeight="1" thickBot="1" x14ac:dyDescent="0.3">
      <c r="A177" s="352"/>
      <c r="B177" s="386"/>
      <c r="C177" s="169">
        <v>4000</v>
      </c>
      <c r="D177" s="22">
        <v>120</v>
      </c>
      <c r="E177" s="56">
        <v>27</v>
      </c>
      <c r="F177" s="96">
        <v>1.996</v>
      </c>
      <c r="G177" s="19">
        <v>16500</v>
      </c>
      <c r="H177" s="120">
        <v>19500</v>
      </c>
      <c r="I177" s="246" t="s">
        <v>81</v>
      </c>
    </row>
    <row r="178" spans="1:9" s="2" customFormat="1" ht="18.75" customHeight="1" thickBot="1" x14ac:dyDescent="0.3">
      <c r="A178" s="352"/>
      <c r="B178" s="386"/>
      <c r="C178" s="170">
        <v>3000</v>
      </c>
      <c r="D178" s="64">
        <v>120</v>
      </c>
      <c r="E178" s="65">
        <v>27</v>
      </c>
      <c r="F178" s="97">
        <f>2.197-0.739</f>
        <v>1.4580000000000002</v>
      </c>
      <c r="G178" s="20">
        <v>16500</v>
      </c>
      <c r="H178" s="121">
        <v>19500</v>
      </c>
      <c r="I178" s="246" t="s">
        <v>81</v>
      </c>
    </row>
    <row r="179" spans="1:9" s="2" customFormat="1" ht="18.75" customHeight="1" thickBot="1" x14ac:dyDescent="0.3">
      <c r="A179" s="352"/>
      <c r="B179" s="389" t="s">
        <v>26</v>
      </c>
      <c r="C179" s="165">
        <v>6000</v>
      </c>
      <c r="D179" s="81">
        <v>140</v>
      </c>
      <c r="E179" s="129">
        <v>27</v>
      </c>
      <c r="F179" s="118">
        <v>0</v>
      </c>
      <c r="G179" s="158">
        <v>26000</v>
      </c>
      <c r="H179" s="287">
        <v>30000</v>
      </c>
      <c r="I179" s="246" t="s">
        <v>81</v>
      </c>
    </row>
    <row r="180" spans="1:9" s="2" customFormat="1" ht="18.75" customHeight="1" thickBot="1" x14ac:dyDescent="0.3">
      <c r="A180" s="352"/>
      <c r="B180" s="390"/>
      <c r="C180" s="169">
        <v>5400</v>
      </c>
      <c r="D180" s="22">
        <v>140</v>
      </c>
      <c r="E180" s="56">
        <v>27</v>
      </c>
      <c r="F180" s="62">
        <v>0</v>
      </c>
      <c r="G180" s="59">
        <v>25000</v>
      </c>
      <c r="H180" s="120">
        <v>29000</v>
      </c>
      <c r="I180" s="246" t="s">
        <v>81</v>
      </c>
    </row>
    <row r="181" spans="1:9" s="2" customFormat="1" ht="18.75" customHeight="1" thickBot="1" x14ac:dyDescent="0.3">
      <c r="A181" s="352"/>
      <c r="B181" s="390"/>
      <c r="C181" s="169">
        <v>4200</v>
      </c>
      <c r="D181" s="22">
        <v>140</v>
      </c>
      <c r="E181" s="56">
        <v>27</v>
      </c>
      <c r="F181" s="62">
        <v>0</v>
      </c>
      <c r="G181" s="59">
        <v>25000</v>
      </c>
      <c r="H181" s="120">
        <v>29000</v>
      </c>
      <c r="I181" s="246" t="s">
        <v>81</v>
      </c>
    </row>
    <row r="182" spans="1:9" s="2" customFormat="1" ht="18.75" customHeight="1" thickBot="1" x14ac:dyDescent="0.3">
      <c r="A182" s="352"/>
      <c r="B182" s="390"/>
      <c r="C182" s="170">
        <v>3000</v>
      </c>
      <c r="D182" s="64">
        <v>140</v>
      </c>
      <c r="E182" s="65">
        <v>27</v>
      </c>
      <c r="F182" s="62">
        <v>0</v>
      </c>
      <c r="G182" s="59">
        <v>25000</v>
      </c>
      <c r="H182" s="120">
        <v>29000</v>
      </c>
      <c r="I182" s="246" t="s">
        <v>81</v>
      </c>
    </row>
    <row r="183" spans="1:9" s="2" customFormat="1" ht="18.75" customHeight="1" thickBot="1" x14ac:dyDescent="0.3">
      <c r="A183" s="352"/>
      <c r="B183" s="389" t="s">
        <v>3</v>
      </c>
      <c r="C183" s="168">
        <v>6000</v>
      </c>
      <c r="D183" s="25">
        <v>140</v>
      </c>
      <c r="E183" s="55">
        <v>27</v>
      </c>
      <c r="F183" s="61">
        <v>0</v>
      </c>
      <c r="G183" s="58">
        <v>17000</v>
      </c>
      <c r="H183" s="119">
        <v>20000</v>
      </c>
      <c r="I183" s="246" t="s">
        <v>81</v>
      </c>
    </row>
    <row r="184" spans="1:9" s="2" customFormat="1" ht="18.75" customHeight="1" thickBot="1" x14ac:dyDescent="0.3">
      <c r="A184" s="352"/>
      <c r="B184" s="390"/>
      <c r="C184" s="169">
        <v>5400</v>
      </c>
      <c r="D184" s="22">
        <v>140</v>
      </c>
      <c r="E184" s="56">
        <v>27</v>
      </c>
      <c r="F184" s="62">
        <f>5.185+1.123-1.6</f>
        <v>4.7080000000000002</v>
      </c>
      <c r="G184" s="59">
        <v>16500</v>
      </c>
      <c r="H184" s="120">
        <v>19500</v>
      </c>
      <c r="I184" s="246" t="s">
        <v>81</v>
      </c>
    </row>
    <row r="185" spans="1:9" s="2" customFormat="1" ht="18.75" customHeight="1" thickBot="1" x14ac:dyDescent="0.3">
      <c r="A185" s="352"/>
      <c r="B185" s="390"/>
      <c r="C185" s="169">
        <v>4200</v>
      </c>
      <c r="D185" s="22">
        <v>140</v>
      </c>
      <c r="E185" s="56">
        <v>27</v>
      </c>
      <c r="F185" s="62">
        <f>1.095</f>
        <v>1.095</v>
      </c>
      <c r="G185" s="59">
        <v>16500</v>
      </c>
      <c r="H185" s="120">
        <v>19500</v>
      </c>
      <c r="I185" s="246" t="s">
        <v>81</v>
      </c>
    </row>
    <row r="186" spans="1:9" s="2" customFormat="1" ht="18.75" customHeight="1" thickBot="1" x14ac:dyDescent="0.3">
      <c r="A186" s="352"/>
      <c r="B186" s="390"/>
      <c r="C186" s="170">
        <v>3000</v>
      </c>
      <c r="D186" s="64">
        <v>140</v>
      </c>
      <c r="E186" s="65">
        <v>27</v>
      </c>
      <c r="F186" s="66">
        <f>0.295</f>
        <v>0.29499999999999998</v>
      </c>
      <c r="G186" s="67">
        <v>16500</v>
      </c>
      <c r="H186" s="151">
        <v>19500</v>
      </c>
      <c r="I186" s="246" t="s">
        <v>81</v>
      </c>
    </row>
    <row r="187" spans="1:9" s="2" customFormat="1" ht="18.75" customHeight="1" thickBot="1" x14ac:dyDescent="0.3">
      <c r="A187" s="391"/>
      <c r="B187" s="392"/>
      <c r="C187" s="392"/>
      <c r="D187" s="392"/>
      <c r="E187" s="392"/>
      <c r="F187" s="392"/>
      <c r="G187" s="392"/>
      <c r="H187" s="392"/>
      <c r="I187" s="393"/>
    </row>
    <row r="188" spans="1:9" s="2" customFormat="1" ht="18.75" customHeight="1" x14ac:dyDescent="0.25">
      <c r="A188" s="409" t="s">
        <v>74</v>
      </c>
      <c r="B188" s="318" t="s">
        <v>26</v>
      </c>
      <c r="C188" s="319">
        <v>2100</v>
      </c>
      <c r="D188" s="320">
        <v>70</v>
      </c>
      <c r="E188" s="321">
        <v>15</v>
      </c>
      <c r="F188" s="322">
        <v>0.51800000000000002</v>
      </c>
      <c r="G188" s="249">
        <v>21000</v>
      </c>
      <c r="H188" s="330">
        <v>25500</v>
      </c>
      <c r="I188" s="246" t="s">
        <v>81</v>
      </c>
    </row>
    <row r="189" spans="1:9" s="2" customFormat="1" ht="18.75" customHeight="1" thickBot="1" x14ac:dyDescent="0.3">
      <c r="A189" s="410"/>
      <c r="B189" s="317" t="s">
        <v>26</v>
      </c>
      <c r="C189" s="308">
        <v>2200</v>
      </c>
      <c r="D189" s="311">
        <v>70</v>
      </c>
      <c r="E189" s="313">
        <v>15</v>
      </c>
      <c r="F189" s="66">
        <f>0.494-0.494</f>
        <v>0</v>
      </c>
      <c r="G189" s="67">
        <v>21000</v>
      </c>
      <c r="H189" s="151">
        <v>25500</v>
      </c>
      <c r="I189" s="296" t="s">
        <v>81</v>
      </c>
    </row>
    <row r="190" spans="1:9" s="2" customFormat="1" ht="18.75" customHeight="1" x14ac:dyDescent="0.25">
      <c r="A190" s="410"/>
      <c r="B190" s="305" t="s">
        <v>3</v>
      </c>
      <c r="C190" s="307">
        <v>2100</v>
      </c>
      <c r="D190" s="310">
        <v>70</v>
      </c>
      <c r="E190" s="312">
        <v>15</v>
      </c>
      <c r="F190" s="302">
        <v>1.083</v>
      </c>
      <c r="G190" s="303">
        <v>16500</v>
      </c>
      <c r="H190" s="331">
        <v>19000</v>
      </c>
      <c r="I190" s="246" t="s">
        <v>81</v>
      </c>
    </row>
    <row r="191" spans="1:9" s="2" customFormat="1" ht="18.75" customHeight="1" thickBot="1" x14ac:dyDescent="0.3">
      <c r="A191" s="410"/>
      <c r="B191" s="324" t="s">
        <v>3</v>
      </c>
      <c r="C191" s="258">
        <v>2200</v>
      </c>
      <c r="D191" s="262">
        <v>70</v>
      </c>
      <c r="E191" s="325">
        <v>15</v>
      </c>
      <c r="F191" s="63">
        <f>1.328-1.328</f>
        <v>0</v>
      </c>
      <c r="G191" s="60">
        <v>16500</v>
      </c>
      <c r="H191" s="121">
        <v>19000</v>
      </c>
      <c r="I191" s="247" t="s">
        <v>81</v>
      </c>
    </row>
    <row r="192" spans="1:9" s="2" customFormat="1" ht="18.75" customHeight="1" x14ac:dyDescent="0.25">
      <c r="A192" s="410"/>
      <c r="B192" s="318" t="s">
        <v>73</v>
      </c>
      <c r="C192" s="319">
        <v>3000</v>
      </c>
      <c r="D192" s="320">
        <v>70</v>
      </c>
      <c r="E192" s="321">
        <v>15</v>
      </c>
      <c r="F192" s="322">
        <f>0.369+0.564</f>
        <v>0.93299999999999994</v>
      </c>
      <c r="G192" s="249">
        <v>8250</v>
      </c>
      <c r="H192" s="242">
        <v>0</v>
      </c>
      <c r="I192" s="323"/>
    </row>
    <row r="193" spans="1:10" s="2" customFormat="1" ht="18.75" customHeight="1" x14ac:dyDescent="0.25">
      <c r="A193" s="410"/>
      <c r="B193" s="306" t="s">
        <v>73</v>
      </c>
      <c r="C193" s="308">
        <v>4800</v>
      </c>
      <c r="D193" s="311">
        <v>70</v>
      </c>
      <c r="E193" s="313">
        <v>15</v>
      </c>
      <c r="F193" s="66">
        <v>0.318</v>
      </c>
      <c r="G193" s="67">
        <v>8250</v>
      </c>
      <c r="H193" s="21">
        <v>0</v>
      </c>
      <c r="I193" s="315"/>
    </row>
    <row r="194" spans="1:10" s="2" customFormat="1" ht="29.25" customHeight="1" thickBot="1" x14ac:dyDescent="0.3">
      <c r="A194" s="411"/>
      <c r="B194" s="195" t="s">
        <v>75</v>
      </c>
      <c r="C194" s="309" t="s">
        <v>76</v>
      </c>
      <c r="D194" s="182">
        <v>70</v>
      </c>
      <c r="E194" s="116">
        <v>15</v>
      </c>
      <c r="F194" s="304">
        <v>0.55800000000000005</v>
      </c>
      <c r="G194" s="314">
        <v>4500</v>
      </c>
      <c r="H194" s="304">
        <v>0</v>
      </c>
      <c r="I194" s="316"/>
    </row>
    <row r="195" spans="1:10" s="2" customFormat="1" ht="18.75" customHeight="1" thickBot="1" x14ac:dyDescent="0.3">
      <c r="A195" s="295" t="s">
        <v>36</v>
      </c>
      <c r="B195" s="297"/>
      <c r="C195" s="297"/>
      <c r="D195" s="271"/>
      <c r="E195" s="298"/>
      <c r="F195" s="299">
        <f>SUM(F6:F194)</f>
        <v>206.77800000000008</v>
      </c>
      <c r="G195" s="300"/>
      <c r="H195" s="300"/>
      <c r="I195" s="301"/>
    </row>
    <row r="196" spans="1:10" s="2" customFormat="1" ht="18.75" customHeight="1" x14ac:dyDescent="0.2">
      <c r="A196" s="370" t="s">
        <v>17</v>
      </c>
      <c r="B196" s="371"/>
      <c r="C196" s="371"/>
      <c r="D196" s="371"/>
      <c r="E196" s="371"/>
      <c r="F196" s="371"/>
      <c r="G196" s="371"/>
      <c r="H196" s="372"/>
    </row>
    <row r="197" spans="1:10" s="2" customFormat="1" ht="18.75" customHeight="1" x14ac:dyDescent="0.25">
      <c r="A197" s="373" t="s">
        <v>31</v>
      </c>
      <c r="B197" s="374"/>
      <c r="C197" s="374"/>
      <c r="D197" s="374"/>
      <c r="E197" s="374"/>
      <c r="F197" s="374"/>
      <c r="G197" s="374"/>
      <c r="H197" s="375"/>
    </row>
    <row r="198" spans="1:10" s="2" customFormat="1" ht="18.75" customHeight="1" x14ac:dyDescent="0.25">
      <c r="A198" s="376" t="s">
        <v>30</v>
      </c>
      <c r="B198" s="377"/>
      <c r="C198" s="377"/>
      <c r="D198" s="377"/>
      <c r="E198" s="377"/>
      <c r="F198" s="377"/>
      <c r="G198" s="377"/>
      <c r="H198" s="378"/>
    </row>
    <row r="199" spans="1:10" s="2" customFormat="1" ht="18.75" customHeight="1" x14ac:dyDescent="0.25">
      <c r="A199" s="379" t="s">
        <v>19</v>
      </c>
      <c r="B199" s="380"/>
      <c r="C199" s="380"/>
      <c r="D199" s="380"/>
      <c r="E199" s="380"/>
      <c r="F199" s="380"/>
      <c r="G199" s="380"/>
      <c r="H199" s="381"/>
      <c r="J199" s="1"/>
    </row>
    <row r="200" spans="1:10" s="2" customFormat="1" ht="18.75" customHeight="1" x14ac:dyDescent="0.25">
      <c r="A200" s="382" t="s">
        <v>18</v>
      </c>
      <c r="B200" s="383"/>
      <c r="C200" s="383"/>
      <c r="D200" s="383"/>
      <c r="E200" s="383"/>
      <c r="F200" s="383"/>
      <c r="G200" s="383"/>
      <c r="H200" s="384"/>
      <c r="J200" s="1"/>
    </row>
    <row r="201" spans="1:10" s="2" customFormat="1" ht="18.75" customHeight="1" x14ac:dyDescent="0.25">
      <c r="A201"/>
      <c r="B201"/>
      <c r="C201"/>
      <c r="D201"/>
      <c r="E201"/>
      <c r="F201"/>
      <c r="G201"/>
      <c r="H201"/>
      <c r="J201" s="1"/>
    </row>
    <row r="202" spans="1:10" s="2" customFormat="1" ht="18.75" customHeight="1" x14ac:dyDescent="0.25">
      <c r="A202" s="369" t="s">
        <v>77</v>
      </c>
      <c r="B202" s="369"/>
      <c r="C202" s="369"/>
      <c r="D202" s="369"/>
      <c r="E202" s="369"/>
      <c r="F202" s="369"/>
      <c r="G202" s="369"/>
      <c r="H202" s="8"/>
      <c r="J202"/>
    </row>
    <row r="203" spans="1:10" s="2" customFormat="1" ht="18.75" customHeight="1" x14ac:dyDescent="0.25">
      <c r="A203" s="369" t="s">
        <v>22</v>
      </c>
      <c r="B203" s="369"/>
      <c r="C203" s="369"/>
      <c r="D203" s="369"/>
      <c r="E203" s="369"/>
      <c r="F203" s="369"/>
      <c r="G203" s="369"/>
      <c r="H203" s="4"/>
      <c r="J203"/>
    </row>
    <row r="204" spans="1:10" s="2" customFormat="1" ht="18.75" customHeight="1" x14ac:dyDescent="0.25">
      <c r="A204" s="367" t="s">
        <v>24</v>
      </c>
      <c r="B204" s="367"/>
      <c r="C204" s="367"/>
      <c r="D204" s="367"/>
      <c r="E204" s="367"/>
      <c r="F204" s="367"/>
      <c r="G204" s="367"/>
      <c r="H204" s="5"/>
      <c r="J204"/>
    </row>
    <row r="205" spans="1:10" s="2" customFormat="1" ht="18.75" customHeight="1" x14ac:dyDescent="0.25">
      <c r="A205" s="369" t="s">
        <v>25</v>
      </c>
      <c r="B205" s="369"/>
      <c r="C205" s="369"/>
      <c r="D205" s="369"/>
      <c r="E205" s="369"/>
      <c r="F205" s="369"/>
      <c r="G205" s="369"/>
      <c r="H205" s="9"/>
      <c r="J205"/>
    </row>
    <row r="206" spans="1:10" s="2" customFormat="1" ht="18.75" customHeight="1" x14ac:dyDescent="0.35">
      <c r="A206" s="332"/>
      <c r="B206" s="332"/>
      <c r="C206" s="332"/>
      <c r="D206" s="332"/>
      <c r="E206" s="332"/>
      <c r="F206" s="332"/>
      <c r="G206" s="332"/>
      <c r="H206" s="332"/>
      <c r="I206" s="333"/>
      <c r="J206"/>
    </row>
    <row r="207" spans="1:10" s="2" customFormat="1" ht="18.75" customHeight="1" x14ac:dyDescent="0.25">
      <c r="A207"/>
      <c r="B207"/>
      <c r="C207"/>
      <c r="D207"/>
      <c r="E207"/>
      <c r="F207"/>
      <c r="G207"/>
      <c r="H207"/>
      <c r="J207"/>
    </row>
    <row r="208" spans="1:10" s="1" customFormat="1" ht="14.25" customHeight="1" x14ac:dyDescent="0.25">
      <c r="A208"/>
      <c r="B208"/>
      <c r="C208"/>
      <c r="D208"/>
      <c r="E208"/>
      <c r="F208"/>
      <c r="G208"/>
      <c r="H208"/>
      <c r="J208"/>
    </row>
    <row r="209" spans="1:10" s="1" customFormat="1" ht="18" customHeight="1" x14ac:dyDescent="0.25">
      <c r="A209"/>
      <c r="B209"/>
      <c r="C209"/>
      <c r="D209"/>
      <c r="E209"/>
      <c r="F209"/>
      <c r="G209"/>
      <c r="H209"/>
      <c r="J209"/>
    </row>
    <row r="210" spans="1:10" s="1" customFormat="1" ht="14.25" customHeight="1" x14ac:dyDescent="0.25">
      <c r="A210"/>
      <c r="B210"/>
      <c r="C210"/>
      <c r="D210"/>
      <c r="E210"/>
      <c r="F210"/>
      <c r="G210"/>
      <c r="H210"/>
      <c r="J210"/>
    </row>
    <row r="223" spans="1:10" ht="14.25" customHeight="1" x14ac:dyDescent="0.25"/>
  </sheetData>
  <mergeCells count="61">
    <mergeCell ref="A139:I139"/>
    <mergeCell ref="A188:A194"/>
    <mergeCell ref="B15:B17"/>
    <mergeCell ref="B47:B50"/>
    <mergeCell ref="B51:B54"/>
    <mergeCell ref="A96:A111"/>
    <mergeCell ref="B101:B102"/>
    <mergeCell ref="B104:B105"/>
    <mergeCell ref="B109:B111"/>
    <mergeCell ref="B23:I23"/>
    <mergeCell ref="B44:B46"/>
    <mergeCell ref="B67:B71"/>
    <mergeCell ref="B72:B76"/>
    <mergeCell ref="B106:B107"/>
    <mergeCell ref="B168:I168"/>
    <mergeCell ref="B115:I115"/>
    <mergeCell ref="B83:I83"/>
    <mergeCell ref="B77:I77"/>
    <mergeCell ref="A137:A138"/>
    <mergeCell ref="B96:B97"/>
    <mergeCell ref="A92:A94"/>
    <mergeCell ref="A113:A114"/>
    <mergeCell ref="A84:A90"/>
    <mergeCell ref="B84:B85"/>
    <mergeCell ref="B95:I95"/>
    <mergeCell ref="B91:I91"/>
    <mergeCell ref="A116:A135"/>
    <mergeCell ref="A136:I136"/>
    <mergeCell ref="B112:I112"/>
    <mergeCell ref="A204:G204"/>
    <mergeCell ref="A140:A167"/>
    <mergeCell ref="A205:G205"/>
    <mergeCell ref="A196:H196"/>
    <mergeCell ref="A197:H197"/>
    <mergeCell ref="A198:H198"/>
    <mergeCell ref="A199:H199"/>
    <mergeCell ref="A200:H200"/>
    <mergeCell ref="A202:G202"/>
    <mergeCell ref="A203:G203"/>
    <mergeCell ref="B169:B173"/>
    <mergeCell ref="B174:B178"/>
    <mergeCell ref="A169:A186"/>
    <mergeCell ref="B179:B182"/>
    <mergeCell ref="B183:B186"/>
    <mergeCell ref="A187:I187"/>
    <mergeCell ref="A1:G2"/>
    <mergeCell ref="B24:B27"/>
    <mergeCell ref="B80:B82"/>
    <mergeCell ref="B78:B79"/>
    <mergeCell ref="A78:A82"/>
    <mergeCell ref="A6:A22"/>
    <mergeCell ref="B6:B14"/>
    <mergeCell ref="B28:B30"/>
    <mergeCell ref="B20:B21"/>
    <mergeCell ref="B41:B43"/>
    <mergeCell ref="B36:B40"/>
    <mergeCell ref="B31:B35"/>
    <mergeCell ref="B55:B57"/>
    <mergeCell ref="B58:B60"/>
    <mergeCell ref="B61:B65"/>
    <mergeCell ref="A24:A76"/>
  </mergeCells>
  <phoneticPr fontId="14" type="noConversion"/>
  <hyperlinks>
    <hyperlink ref="A199" r:id="rId1" display="info@fivepluswood.ru   "/>
    <hyperlink ref="A200" r:id="rId2" display="www.fivepluswood.ru"/>
  </hyperlinks>
  <pageMargins left="0.25" right="0.25" top="0.75" bottom="0.75" header="0.3" footer="0.3"/>
  <pageSetup paperSize="9" scale="29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50"/>
  <sheetViews>
    <sheetView workbookViewId="0">
      <selection activeCell="J11" sqref="J11"/>
    </sheetView>
  </sheetViews>
  <sheetFormatPr defaultRowHeight="15" x14ac:dyDescent="0.25"/>
  <cols>
    <col min="1" max="1" width="27.140625" customWidth="1"/>
    <col min="3" max="6" width="14.140625" customWidth="1"/>
    <col min="7" max="7" width="14.5703125" customWidth="1"/>
    <col min="8" max="8" width="16.28515625" bestFit="1" customWidth="1"/>
    <col min="10" max="10" width="12.140625" customWidth="1"/>
    <col min="16" max="16" width="16.7109375" customWidth="1"/>
  </cols>
  <sheetData>
    <row r="1" spans="1:1015" ht="28.5" customHeight="1" x14ac:dyDescent="0.25">
      <c r="A1" s="428"/>
      <c r="B1" s="428"/>
      <c r="C1" s="428"/>
      <c r="D1" s="428"/>
      <c r="E1" s="428"/>
      <c r="F1" s="428"/>
      <c r="G1" s="4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</row>
    <row r="2" spans="1:1015" ht="28.5" customHeight="1" x14ac:dyDescent="0.25">
      <c r="A2" s="428"/>
      <c r="B2" s="428"/>
      <c r="C2" s="428"/>
      <c r="D2" s="428"/>
      <c r="E2" s="428"/>
      <c r="F2" s="428"/>
      <c r="G2" s="4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</row>
    <row r="3" spans="1:1015" ht="28.5" customHeight="1" thickBot="1" x14ac:dyDescent="0.3">
      <c r="A3" s="34" t="s">
        <v>86</v>
      </c>
      <c r="B3" s="34"/>
      <c r="C3" s="34"/>
      <c r="D3" s="34"/>
      <c r="E3" s="34"/>
      <c r="F3" s="34"/>
      <c r="G3" s="3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</row>
    <row r="4" spans="1:1015" s="2" customFormat="1" ht="39" customHeight="1" thickBot="1" x14ac:dyDescent="0.3">
      <c r="A4" s="35" t="s">
        <v>4</v>
      </c>
      <c r="B4" s="36" t="s">
        <v>11</v>
      </c>
      <c r="C4" s="36" t="s">
        <v>12</v>
      </c>
      <c r="D4" s="36" t="s">
        <v>13</v>
      </c>
      <c r="E4" s="36" t="s">
        <v>14</v>
      </c>
      <c r="F4" s="36" t="s">
        <v>15</v>
      </c>
      <c r="G4" s="16" t="s">
        <v>20</v>
      </c>
      <c r="H4" s="17" t="s">
        <v>23</v>
      </c>
      <c r="J4" s="12"/>
      <c r="K4" s="12"/>
    </row>
    <row r="5" spans="1:1015" s="2" customFormat="1" ht="18.75" customHeight="1" thickBot="1" x14ac:dyDescent="0.3">
      <c r="A5" s="14" t="s">
        <v>9</v>
      </c>
      <c r="B5" s="28" t="s">
        <v>27</v>
      </c>
      <c r="C5" s="29">
        <v>3000</v>
      </c>
      <c r="D5" s="28" t="s">
        <v>37</v>
      </c>
      <c r="E5" s="29">
        <v>12.5</v>
      </c>
      <c r="F5" s="46">
        <v>0.65</v>
      </c>
      <c r="G5" s="47">
        <v>10000</v>
      </c>
      <c r="H5" s="31">
        <v>15000</v>
      </c>
    </row>
    <row r="6" spans="1:1015" s="2" customFormat="1" ht="18.75" customHeight="1" x14ac:dyDescent="0.25">
      <c r="A6" s="7"/>
      <c r="B6" s="23"/>
      <c r="C6" s="30"/>
      <c r="D6" s="23"/>
      <c r="E6" s="30"/>
      <c r="F6" s="48"/>
      <c r="G6" s="13"/>
      <c r="H6" s="13"/>
    </row>
    <row r="7" spans="1:1015" s="2" customFormat="1" ht="18.75" customHeight="1" x14ac:dyDescent="0.2">
      <c r="A7" s="371"/>
      <c r="B7" s="371"/>
      <c r="C7" s="371"/>
      <c r="D7" s="371"/>
      <c r="E7" s="371"/>
      <c r="F7" s="371"/>
      <c r="G7" s="371"/>
    </row>
    <row r="8" spans="1:1015" s="2" customFormat="1" ht="18.75" customHeight="1" x14ac:dyDescent="0.2">
      <c r="A8" s="429" t="s">
        <v>17</v>
      </c>
      <c r="B8" s="430"/>
      <c r="C8" s="430"/>
      <c r="D8" s="430"/>
      <c r="E8" s="430"/>
      <c r="F8" s="430"/>
      <c r="G8" s="430"/>
      <c r="H8" s="431"/>
    </row>
    <row r="9" spans="1:1015" s="2" customFormat="1" ht="18.75" customHeight="1" x14ac:dyDescent="0.25">
      <c r="A9" s="373" t="s">
        <v>31</v>
      </c>
      <c r="B9" s="374"/>
      <c r="C9" s="374"/>
      <c r="D9" s="374"/>
      <c r="E9" s="374"/>
      <c r="F9" s="374"/>
      <c r="G9" s="374"/>
      <c r="H9" s="375"/>
    </row>
    <row r="10" spans="1:1015" s="2" customFormat="1" ht="18.75" customHeight="1" x14ac:dyDescent="0.25">
      <c r="A10" s="376" t="s">
        <v>30</v>
      </c>
      <c r="B10" s="377"/>
      <c r="C10" s="377"/>
      <c r="D10" s="377"/>
      <c r="E10" s="377"/>
      <c r="F10" s="377"/>
      <c r="G10" s="377"/>
      <c r="H10" s="378"/>
    </row>
    <row r="11" spans="1:1015" s="2" customFormat="1" ht="18.75" customHeight="1" x14ac:dyDescent="0.25">
      <c r="A11" s="379" t="s">
        <v>19</v>
      </c>
      <c r="B11" s="380"/>
      <c r="C11" s="380"/>
      <c r="D11" s="380"/>
      <c r="E11" s="380"/>
      <c r="F11" s="380"/>
      <c r="G11" s="380"/>
      <c r="H11" s="381"/>
    </row>
    <row r="12" spans="1:1015" s="2" customFormat="1" ht="18.75" customHeight="1" x14ac:dyDescent="0.25">
      <c r="A12" s="382" t="s">
        <v>18</v>
      </c>
      <c r="B12" s="383"/>
      <c r="C12" s="383"/>
      <c r="D12" s="383"/>
      <c r="E12" s="383"/>
      <c r="F12" s="383"/>
      <c r="G12" s="383"/>
      <c r="H12" s="384"/>
    </row>
    <row r="13" spans="1:1015" s="2" customFormat="1" ht="18.75" customHeight="1" x14ac:dyDescent="0.25">
      <c r="A13"/>
      <c r="B13"/>
      <c r="C13"/>
      <c r="D13"/>
      <c r="E13"/>
      <c r="F13"/>
      <c r="G13"/>
      <c r="H13"/>
    </row>
    <row r="14" spans="1:1015" s="2" customFormat="1" ht="18.75" customHeight="1" x14ac:dyDescent="0.25">
      <c r="A14" s="369" t="s">
        <v>21</v>
      </c>
      <c r="B14" s="369"/>
      <c r="C14" s="369"/>
      <c r="D14" s="369"/>
      <c r="E14" s="369"/>
      <c r="F14" s="369"/>
      <c r="G14" s="369"/>
      <c r="H14" s="8"/>
    </row>
    <row r="15" spans="1:1015" s="2" customFormat="1" ht="18.75" customHeight="1" x14ac:dyDescent="0.25">
      <c r="A15" s="369" t="s">
        <v>22</v>
      </c>
      <c r="B15" s="369"/>
      <c r="C15" s="369"/>
      <c r="D15" s="369"/>
      <c r="E15" s="369"/>
      <c r="F15" s="369"/>
      <c r="G15" s="369"/>
      <c r="H15" s="4"/>
    </row>
    <row r="16" spans="1:1015" s="2" customFormat="1" ht="18.75" customHeight="1" x14ac:dyDescent="0.25">
      <c r="A16" s="367" t="s">
        <v>24</v>
      </c>
      <c r="B16" s="367"/>
      <c r="C16" s="367"/>
      <c r="D16" s="367"/>
      <c r="E16" s="367"/>
      <c r="F16" s="367"/>
      <c r="G16" s="367"/>
      <c r="H16" s="5"/>
    </row>
    <row r="17" spans="1:8" s="2" customFormat="1" ht="18.75" customHeight="1" x14ac:dyDescent="0.25">
      <c r="A17" s="369" t="s">
        <v>25</v>
      </c>
      <c r="B17" s="369"/>
      <c r="C17" s="369"/>
      <c r="D17" s="369"/>
      <c r="E17" s="369"/>
      <c r="F17" s="369"/>
      <c r="G17" s="369"/>
      <c r="H17" s="9"/>
    </row>
    <row r="18" spans="1:8" s="2" customFormat="1" ht="18.75" customHeight="1" x14ac:dyDescent="0.25">
      <c r="A18"/>
      <c r="B18"/>
      <c r="C18"/>
      <c r="D18"/>
      <c r="E18"/>
      <c r="F18"/>
      <c r="G18"/>
    </row>
    <row r="19" spans="1:8" s="2" customFormat="1" ht="18.75" customHeight="1" x14ac:dyDescent="0.25">
      <c r="A19"/>
      <c r="B19"/>
      <c r="C19"/>
      <c r="D19"/>
      <c r="E19"/>
      <c r="F19"/>
      <c r="G19"/>
    </row>
    <row r="20" spans="1:8" s="2" customFormat="1" ht="18.75" customHeight="1" x14ac:dyDescent="0.25">
      <c r="A20"/>
      <c r="B20"/>
      <c r="C20"/>
      <c r="D20"/>
      <c r="E20"/>
      <c r="F20"/>
      <c r="G20"/>
    </row>
    <row r="21" spans="1:8" s="2" customFormat="1" ht="18.75" customHeight="1" x14ac:dyDescent="0.25">
      <c r="A21"/>
      <c r="B21"/>
      <c r="C21"/>
      <c r="D21"/>
      <c r="E21"/>
      <c r="F21"/>
      <c r="G21"/>
    </row>
    <row r="22" spans="1:8" s="2" customFormat="1" ht="18.75" customHeight="1" x14ac:dyDescent="0.25">
      <c r="A22"/>
      <c r="B22"/>
      <c r="C22"/>
      <c r="D22"/>
      <c r="E22"/>
      <c r="F22"/>
      <c r="G22"/>
    </row>
    <row r="23" spans="1:8" s="2" customFormat="1" ht="18.75" customHeight="1" x14ac:dyDescent="0.25">
      <c r="A23"/>
      <c r="B23"/>
      <c r="C23"/>
      <c r="D23"/>
      <c r="E23"/>
      <c r="F23"/>
      <c r="G23"/>
    </row>
    <row r="24" spans="1:8" s="2" customFormat="1" ht="18.75" customHeight="1" x14ac:dyDescent="0.25">
      <c r="A24"/>
      <c r="B24"/>
      <c r="C24"/>
      <c r="D24"/>
      <c r="E24"/>
      <c r="F24"/>
      <c r="G24"/>
    </row>
    <row r="25" spans="1:8" s="2" customFormat="1" ht="18.75" customHeight="1" x14ac:dyDescent="0.25">
      <c r="A25"/>
      <c r="B25"/>
      <c r="C25"/>
      <c r="D25"/>
      <c r="E25"/>
      <c r="F25"/>
      <c r="G25"/>
    </row>
    <row r="26" spans="1:8" s="2" customFormat="1" ht="18.75" customHeight="1" x14ac:dyDescent="0.25">
      <c r="A26"/>
      <c r="B26"/>
      <c r="C26"/>
      <c r="D26"/>
      <c r="E26"/>
      <c r="F26"/>
      <c r="G26"/>
    </row>
    <row r="27" spans="1:8" s="2" customFormat="1" ht="18.75" customHeight="1" x14ac:dyDescent="0.25">
      <c r="A27"/>
      <c r="B27"/>
      <c r="C27"/>
      <c r="D27"/>
      <c r="E27"/>
      <c r="F27"/>
      <c r="G27"/>
    </row>
    <row r="28" spans="1:8" s="2" customFormat="1" ht="18.75" customHeight="1" x14ac:dyDescent="0.25">
      <c r="A28"/>
      <c r="B28"/>
      <c r="C28"/>
      <c r="D28"/>
      <c r="E28"/>
      <c r="F28"/>
      <c r="G28"/>
    </row>
    <row r="29" spans="1:8" s="2" customFormat="1" ht="18.75" customHeight="1" x14ac:dyDescent="0.25">
      <c r="A29"/>
      <c r="B29"/>
      <c r="C29"/>
      <c r="D29"/>
      <c r="E29"/>
      <c r="F29"/>
      <c r="G29"/>
    </row>
    <row r="30" spans="1:8" s="2" customFormat="1" ht="18.75" customHeight="1" x14ac:dyDescent="0.25">
      <c r="A30"/>
      <c r="B30"/>
      <c r="C30"/>
      <c r="D30"/>
      <c r="E30"/>
      <c r="F30"/>
      <c r="G30"/>
    </row>
    <row r="31" spans="1:8" s="2" customFormat="1" ht="18.75" customHeight="1" x14ac:dyDescent="0.25">
      <c r="A31"/>
      <c r="B31"/>
      <c r="C31"/>
      <c r="D31"/>
      <c r="E31"/>
      <c r="F31"/>
      <c r="G31"/>
    </row>
    <row r="32" spans="1:8" s="2" customFormat="1" ht="18.75" customHeight="1" x14ac:dyDescent="0.25">
      <c r="A32"/>
      <c r="B32"/>
      <c r="C32"/>
      <c r="D32"/>
      <c r="E32"/>
      <c r="F32"/>
      <c r="G32"/>
    </row>
    <row r="33" spans="1:7" s="2" customFormat="1" ht="18.75" customHeight="1" x14ac:dyDescent="0.25">
      <c r="A33"/>
      <c r="B33"/>
      <c r="C33"/>
      <c r="D33"/>
      <c r="E33"/>
      <c r="F33"/>
      <c r="G33"/>
    </row>
    <row r="34" spans="1:7" s="1" customFormat="1" ht="14.25" customHeight="1" x14ac:dyDescent="0.25">
      <c r="A34"/>
      <c r="B34"/>
      <c r="C34"/>
      <c r="D34"/>
      <c r="E34"/>
      <c r="F34"/>
      <c r="G34"/>
    </row>
    <row r="35" spans="1:7" s="1" customFormat="1" ht="14.25" customHeight="1" x14ac:dyDescent="0.25">
      <c r="A35"/>
      <c r="B35"/>
      <c r="C35"/>
      <c r="D35"/>
      <c r="E35"/>
      <c r="F35"/>
      <c r="G35"/>
    </row>
    <row r="36" spans="1:7" s="1" customFormat="1" ht="18" customHeight="1" x14ac:dyDescent="0.25">
      <c r="A36"/>
      <c r="B36"/>
      <c r="C36"/>
      <c r="D36"/>
      <c r="E36"/>
      <c r="F36"/>
      <c r="G36"/>
    </row>
    <row r="37" spans="1:7" s="1" customFormat="1" ht="14.25" customHeight="1" x14ac:dyDescent="0.25">
      <c r="A37"/>
      <c r="B37"/>
      <c r="C37"/>
      <c r="D37"/>
      <c r="E37"/>
      <c r="F37"/>
      <c r="G37"/>
    </row>
    <row r="50" ht="14.25" customHeight="1" x14ac:dyDescent="0.25"/>
  </sheetData>
  <mergeCells count="11">
    <mergeCell ref="A12:H12"/>
    <mergeCell ref="A14:G14"/>
    <mergeCell ref="A15:G15"/>
    <mergeCell ref="A16:G16"/>
    <mergeCell ref="A17:G17"/>
    <mergeCell ref="A11:H11"/>
    <mergeCell ref="A1:G2"/>
    <mergeCell ref="A7:G7"/>
    <mergeCell ref="A8:H8"/>
    <mergeCell ref="A9:H9"/>
    <mergeCell ref="A10:H10"/>
  </mergeCells>
  <hyperlinks>
    <hyperlink ref="A11" r:id="rId1" display="info@fivepluswood.ru   "/>
    <hyperlink ref="A12" r:id="rId2" display="www.fivepluswood.ru"/>
  </hyperlinks>
  <pageMargins left="0.25" right="0.25" top="0.75" bottom="0.75" header="0.3" footer="0.3"/>
  <pageSetup paperSize="9" scale="80" orientation="portrait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M49"/>
  <sheetViews>
    <sheetView workbookViewId="0">
      <selection activeCell="J4" sqref="J4"/>
    </sheetView>
  </sheetViews>
  <sheetFormatPr defaultRowHeight="15" x14ac:dyDescent="0.25"/>
  <cols>
    <col min="1" max="1" width="27.140625" customWidth="1"/>
    <col min="3" max="6" width="14.140625" customWidth="1"/>
    <col min="7" max="7" width="15.140625" customWidth="1"/>
    <col min="8" max="8" width="46.85546875" customWidth="1"/>
  </cols>
  <sheetData>
    <row r="1" spans="1:1001" ht="28.5" customHeight="1" x14ac:dyDescent="0.25">
      <c r="A1" s="428" t="s">
        <v>87</v>
      </c>
      <c r="B1" s="428"/>
      <c r="C1" s="428"/>
      <c r="D1" s="428"/>
      <c r="E1" s="428"/>
      <c r="F1" s="428"/>
      <c r="G1" s="4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</row>
    <row r="2" spans="1:1001" ht="28.5" customHeight="1" thickBot="1" x14ac:dyDescent="0.3">
      <c r="A2" s="428"/>
      <c r="B2" s="428"/>
      <c r="C2" s="428"/>
      <c r="D2" s="428"/>
      <c r="E2" s="428"/>
      <c r="F2" s="428"/>
      <c r="G2" s="4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</row>
    <row r="3" spans="1:1001" s="2" customFormat="1" ht="43.9" customHeight="1" thickBot="1" x14ac:dyDescent="0.3">
      <c r="A3" s="35"/>
      <c r="B3" s="209" t="s">
        <v>11</v>
      </c>
      <c r="C3" s="209" t="s">
        <v>12</v>
      </c>
      <c r="D3" s="209" t="s">
        <v>13</v>
      </c>
      <c r="E3" s="209" t="s">
        <v>14</v>
      </c>
      <c r="F3" s="209" t="s">
        <v>15</v>
      </c>
      <c r="G3" s="147" t="s">
        <v>28</v>
      </c>
      <c r="H3" s="235" t="s">
        <v>84</v>
      </c>
    </row>
    <row r="4" spans="1:1001" s="2" customFormat="1" ht="21.6" customHeight="1" thickBot="1" x14ac:dyDescent="0.3">
      <c r="A4" s="351" t="s">
        <v>32</v>
      </c>
      <c r="B4" s="189" t="s">
        <v>33</v>
      </c>
      <c r="C4" s="186">
        <v>1200</v>
      </c>
      <c r="D4" s="124" t="s">
        <v>37</v>
      </c>
      <c r="E4" s="186">
        <v>16</v>
      </c>
      <c r="F4" s="215">
        <v>0</v>
      </c>
      <c r="G4" s="18">
        <v>50000</v>
      </c>
      <c r="H4" s="245" t="s">
        <v>72</v>
      </c>
    </row>
    <row r="5" spans="1:1001" s="2" customFormat="1" ht="21.6" customHeight="1" thickBot="1" x14ac:dyDescent="0.3">
      <c r="A5" s="351"/>
      <c r="B5" s="190" t="s">
        <v>33</v>
      </c>
      <c r="C5" s="115">
        <v>1500</v>
      </c>
      <c r="D5" s="181" t="s">
        <v>37</v>
      </c>
      <c r="E5" s="115">
        <v>16</v>
      </c>
      <c r="F5" s="217">
        <v>0</v>
      </c>
      <c r="G5" s="19">
        <v>50000</v>
      </c>
      <c r="H5" s="245" t="s">
        <v>72</v>
      </c>
    </row>
    <row r="6" spans="1:1001" s="2" customFormat="1" ht="21.6" customHeight="1" thickBot="1" x14ac:dyDescent="0.3">
      <c r="A6" s="351"/>
      <c r="B6" s="190" t="s">
        <v>33</v>
      </c>
      <c r="C6" s="115">
        <v>1800</v>
      </c>
      <c r="D6" s="181" t="s">
        <v>37</v>
      </c>
      <c r="E6" s="115">
        <v>16</v>
      </c>
      <c r="F6" s="217">
        <v>0.79</v>
      </c>
      <c r="G6" s="19">
        <v>50000</v>
      </c>
      <c r="H6" s="245" t="s">
        <v>72</v>
      </c>
    </row>
    <row r="7" spans="1:1001" s="2" customFormat="1" ht="18.75" customHeight="1" thickBot="1" x14ac:dyDescent="0.3">
      <c r="A7" s="351"/>
      <c r="B7" s="190" t="s">
        <v>33</v>
      </c>
      <c r="C7" s="115">
        <v>2100</v>
      </c>
      <c r="D7" s="181" t="s">
        <v>37</v>
      </c>
      <c r="E7" s="115">
        <v>16</v>
      </c>
      <c r="F7" s="217">
        <f>0.74-0.207-0.131</f>
        <v>0.40200000000000002</v>
      </c>
      <c r="G7" s="19">
        <v>50000</v>
      </c>
      <c r="H7" s="245" t="s">
        <v>72</v>
      </c>
    </row>
    <row r="8" spans="1:1001" s="2" customFormat="1" ht="18.75" customHeight="1" thickBot="1" x14ac:dyDescent="0.3">
      <c r="A8" s="351"/>
      <c r="B8" s="190" t="s">
        <v>33</v>
      </c>
      <c r="C8" s="115">
        <v>2400</v>
      </c>
      <c r="D8" s="181" t="s">
        <v>37</v>
      </c>
      <c r="E8" s="115">
        <v>16</v>
      </c>
      <c r="F8" s="217">
        <v>0</v>
      </c>
      <c r="G8" s="19">
        <v>50000</v>
      </c>
      <c r="H8" s="245" t="s">
        <v>72</v>
      </c>
    </row>
    <row r="9" spans="1:1001" s="2" customFormat="1" ht="18.75" customHeight="1" thickBot="1" x14ac:dyDescent="0.3">
      <c r="A9" s="351"/>
      <c r="B9" s="190" t="s">
        <v>33</v>
      </c>
      <c r="C9" s="115">
        <v>2700</v>
      </c>
      <c r="D9" s="181" t="s">
        <v>37</v>
      </c>
      <c r="E9" s="115">
        <v>16</v>
      </c>
      <c r="F9" s="217">
        <v>0</v>
      </c>
      <c r="G9" s="19">
        <v>50000</v>
      </c>
      <c r="H9" s="245" t="s">
        <v>72</v>
      </c>
    </row>
    <row r="10" spans="1:1001" s="2" customFormat="1" ht="18.75" customHeight="1" thickBot="1" x14ac:dyDescent="0.3">
      <c r="A10" s="351"/>
      <c r="B10" s="192" t="s">
        <v>33</v>
      </c>
      <c r="C10" s="185">
        <v>3000</v>
      </c>
      <c r="D10" s="126" t="s">
        <v>37</v>
      </c>
      <c r="E10" s="185">
        <v>16</v>
      </c>
      <c r="F10" s="218">
        <v>0</v>
      </c>
      <c r="G10" s="21">
        <v>50000</v>
      </c>
      <c r="H10" s="245" t="s">
        <v>72</v>
      </c>
    </row>
    <row r="11" spans="1:1001" s="2" customFormat="1" ht="18.75" customHeight="1" thickBot="1" x14ac:dyDescent="0.3">
      <c r="A11" s="351"/>
      <c r="B11" s="189" t="s">
        <v>34</v>
      </c>
      <c r="C11" s="186">
        <v>1200</v>
      </c>
      <c r="D11" s="124" t="s">
        <v>37</v>
      </c>
      <c r="E11" s="186">
        <v>16</v>
      </c>
      <c r="F11" s="215">
        <f>2.87-1.217</f>
        <v>1.653</v>
      </c>
      <c r="G11" s="18">
        <v>50000</v>
      </c>
      <c r="H11" s="245" t="s">
        <v>72</v>
      </c>
    </row>
    <row r="12" spans="1:1001" s="2" customFormat="1" ht="18.75" customHeight="1" thickBot="1" x14ac:dyDescent="0.3">
      <c r="A12" s="351"/>
      <c r="B12" s="190" t="s">
        <v>34</v>
      </c>
      <c r="C12" s="115">
        <v>1500</v>
      </c>
      <c r="D12" s="181" t="s">
        <v>37</v>
      </c>
      <c r="E12" s="115">
        <v>16</v>
      </c>
      <c r="F12" s="217">
        <v>2.13</v>
      </c>
      <c r="G12" s="19">
        <v>50000</v>
      </c>
      <c r="H12" s="245" t="s">
        <v>72</v>
      </c>
    </row>
    <row r="13" spans="1:1001" s="2" customFormat="1" ht="18.75" customHeight="1" thickBot="1" x14ac:dyDescent="0.3">
      <c r="A13" s="351"/>
      <c r="B13" s="190" t="s">
        <v>34</v>
      </c>
      <c r="C13" s="115">
        <v>1800</v>
      </c>
      <c r="D13" s="181" t="s">
        <v>37</v>
      </c>
      <c r="E13" s="115">
        <v>16</v>
      </c>
      <c r="F13" s="217">
        <f>1.59-0.88</f>
        <v>0.71000000000000008</v>
      </c>
      <c r="G13" s="19">
        <v>50000</v>
      </c>
      <c r="H13" s="245" t="s">
        <v>72</v>
      </c>
    </row>
    <row r="14" spans="1:1001" s="2" customFormat="1" ht="18.75" customHeight="1" thickBot="1" x14ac:dyDescent="0.3">
      <c r="A14" s="351"/>
      <c r="B14" s="190" t="s">
        <v>34</v>
      </c>
      <c r="C14" s="115">
        <v>2100</v>
      </c>
      <c r="D14" s="181" t="s">
        <v>37</v>
      </c>
      <c r="E14" s="115">
        <v>16</v>
      </c>
      <c r="F14" s="217">
        <f>1.45-1.45</f>
        <v>0</v>
      </c>
      <c r="G14" s="19">
        <v>50000</v>
      </c>
      <c r="H14" s="245" t="s">
        <v>72</v>
      </c>
    </row>
    <row r="15" spans="1:1001" s="2" customFormat="1" ht="18.75" customHeight="1" thickBot="1" x14ac:dyDescent="0.3">
      <c r="A15" s="351"/>
      <c r="B15" s="190" t="s">
        <v>34</v>
      </c>
      <c r="C15" s="115">
        <v>2400</v>
      </c>
      <c r="D15" s="181" t="s">
        <v>37</v>
      </c>
      <c r="E15" s="115">
        <v>16</v>
      </c>
      <c r="F15" s="217">
        <v>1.58</v>
      </c>
      <c r="G15" s="19">
        <v>50000</v>
      </c>
      <c r="H15" s="245" t="s">
        <v>72</v>
      </c>
    </row>
    <row r="16" spans="1:1001" s="2" customFormat="1" ht="18.75" customHeight="1" thickBot="1" x14ac:dyDescent="0.3">
      <c r="A16" s="351"/>
      <c r="B16" s="190" t="s">
        <v>34</v>
      </c>
      <c r="C16" s="115">
        <v>2700</v>
      </c>
      <c r="D16" s="181" t="s">
        <v>37</v>
      </c>
      <c r="E16" s="115">
        <v>16</v>
      </c>
      <c r="F16" s="217">
        <v>1.45</v>
      </c>
      <c r="G16" s="19">
        <v>50000</v>
      </c>
      <c r="H16" s="245" t="s">
        <v>72</v>
      </c>
    </row>
    <row r="17" spans="1:8" s="2" customFormat="1" ht="18.75" customHeight="1" thickBot="1" x14ac:dyDescent="0.3">
      <c r="A17" s="351"/>
      <c r="B17" s="195" t="s">
        <v>34</v>
      </c>
      <c r="C17" s="116">
        <v>3000</v>
      </c>
      <c r="D17" s="182" t="s">
        <v>37</v>
      </c>
      <c r="E17" s="116">
        <v>16</v>
      </c>
      <c r="F17" s="216">
        <v>1.1000000000000001</v>
      </c>
      <c r="G17" s="20">
        <v>50000</v>
      </c>
      <c r="H17" s="245" t="s">
        <v>72</v>
      </c>
    </row>
    <row r="18" spans="1:8" s="2" customFormat="1" ht="21.6" customHeight="1" thickBot="1" x14ac:dyDescent="0.3">
      <c r="A18" s="432"/>
      <c r="B18" s="210" t="s">
        <v>3</v>
      </c>
      <c r="C18" s="213">
        <v>3000</v>
      </c>
      <c r="D18" s="183" t="s">
        <v>37</v>
      </c>
      <c r="E18" s="213">
        <v>16</v>
      </c>
      <c r="F18" s="214">
        <f>9.62-2.1</f>
        <v>7.52</v>
      </c>
      <c r="G18" s="50">
        <v>20000</v>
      </c>
      <c r="H18" s="245" t="s">
        <v>72</v>
      </c>
    </row>
    <row r="19" spans="1:8" s="2" customFormat="1" ht="18.75" customHeight="1" thickBot="1" x14ac:dyDescent="0.3">
      <c r="A19" s="389" t="s">
        <v>5</v>
      </c>
      <c r="B19" s="211" t="s">
        <v>27</v>
      </c>
      <c r="C19" s="186">
        <v>2000</v>
      </c>
      <c r="D19" s="211">
        <v>100</v>
      </c>
      <c r="E19" s="186">
        <v>25</v>
      </c>
      <c r="F19" s="215">
        <v>1.0500000000000005</v>
      </c>
      <c r="G19" s="18">
        <v>10000</v>
      </c>
      <c r="H19" s="245" t="s">
        <v>72</v>
      </c>
    </row>
    <row r="20" spans="1:8" s="2" customFormat="1" ht="18.75" customHeight="1" thickBot="1" x14ac:dyDescent="0.3">
      <c r="A20" s="433"/>
      <c r="B20" s="212" t="s">
        <v>27</v>
      </c>
      <c r="C20" s="116">
        <v>3000</v>
      </c>
      <c r="D20" s="212">
        <v>100</v>
      </c>
      <c r="E20" s="116">
        <v>47</v>
      </c>
      <c r="F20" s="216">
        <v>6.3450000000000006</v>
      </c>
      <c r="G20" s="20">
        <v>10000</v>
      </c>
      <c r="H20" s="245" t="s">
        <v>72</v>
      </c>
    </row>
    <row r="21" spans="1:8" s="2" customFormat="1" ht="18.75" customHeight="1" x14ac:dyDescent="0.2">
      <c r="A21" s="370"/>
      <c r="B21" s="371"/>
      <c r="C21" s="371"/>
      <c r="D21" s="371"/>
      <c r="E21" s="371"/>
      <c r="F21" s="371"/>
      <c r="G21" s="372"/>
    </row>
    <row r="22" spans="1:8" s="2" customFormat="1" ht="18.75" customHeight="1" x14ac:dyDescent="0.2">
      <c r="A22" s="370" t="s">
        <v>17</v>
      </c>
      <c r="B22" s="371"/>
      <c r="C22" s="371"/>
      <c r="D22" s="371"/>
      <c r="E22" s="371"/>
      <c r="F22" s="371"/>
      <c r="G22" s="372"/>
      <c r="H22" s="40"/>
    </row>
    <row r="23" spans="1:8" s="2" customFormat="1" ht="18.75" customHeight="1" x14ac:dyDescent="0.25">
      <c r="A23" s="373" t="s">
        <v>31</v>
      </c>
      <c r="B23" s="374"/>
      <c r="C23" s="374"/>
      <c r="D23" s="374"/>
      <c r="E23" s="374"/>
      <c r="F23" s="374"/>
      <c r="G23" s="375"/>
      <c r="H23" s="41"/>
    </row>
    <row r="24" spans="1:8" s="2" customFormat="1" ht="18.75" customHeight="1" x14ac:dyDescent="0.25">
      <c r="A24" s="376" t="s">
        <v>30</v>
      </c>
      <c r="B24" s="377"/>
      <c r="C24" s="377"/>
      <c r="D24" s="377"/>
      <c r="E24" s="377"/>
      <c r="F24" s="377"/>
      <c r="G24" s="378"/>
      <c r="H24" s="42"/>
    </row>
    <row r="25" spans="1:8" s="2" customFormat="1" ht="18.75" customHeight="1" x14ac:dyDescent="0.25">
      <c r="A25" s="379" t="s">
        <v>19</v>
      </c>
      <c r="B25" s="434"/>
      <c r="C25" s="434"/>
      <c r="D25" s="434"/>
      <c r="E25" s="434"/>
      <c r="F25" s="434"/>
      <c r="G25" s="435"/>
      <c r="H25" s="43"/>
    </row>
    <row r="26" spans="1:8" s="2" customFormat="1" ht="18.75" customHeight="1" x14ac:dyDescent="0.25">
      <c r="A26" s="382" t="s">
        <v>18</v>
      </c>
      <c r="B26" s="383"/>
      <c r="C26" s="383"/>
      <c r="D26" s="383"/>
      <c r="E26" s="383"/>
      <c r="F26" s="383"/>
      <c r="G26" s="384"/>
      <c r="H26" s="44"/>
    </row>
    <row r="27" spans="1:8" s="2" customFormat="1" ht="18.75" customHeight="1" x14ac:dyDescent="0.25">
      <c r="A27"/>
      <c r="B27"/>
      <c r="C27"/>
      <c r="D27"/>
      <c r="E27"/>
      <c r="F27"/>
      <c r="G27"/>
      <c r="H27" s="1"/>
    </row>
    <row r="28" spans="1:8" s="2" customFormat="1" ht="18.75" customHeight="1" x14ac:dyDescent="0.2">
      <c r="A28" s="369" t="s">
        <v>21</v>
      </c>
      <c r="B28" s="369"/>
      <c r="C28" s="369"/>
      <c r="D28" s="369"/>
      <c r="E28" s="369"/>
      <c r="F28" s="369"/>
      <c r="G28" s="369"/>
      <c r="H28" s="1"/>
    </row>
    <row r="29" spans="1:8" s="2" customFormat="1" ht="18.75" customHeight="1" x14ac:dyDescent="0.25">
      <c r="A29" s="369" t="s">
        <v>22</v>
      </c>
      <c r="B29" s="369"/>
      <c r="C29" s="369"/>
      <c r="D29" s="369"/>
      <c r="E29" s="369"/>
      <c r="F29" s="369"/>
      <c r="G29" s="369"/>
      <c r="H29"/>
    </row>
    <row r="30" spans="1:8" s="2" customFormat="1" ht="18.75" customHeight="1" x14ac:dyDescent="0.25">
      <c r="A30" s="367" t="s">
        <v>24</v>
      </c>
      <c r="B30" s="367"/>
      <c r="C30" s="367"/>
      <c r="D30" s="367"/>
      <c r="E30" s="367"/>
      <c r="F30" s="367"/>
      <c r="G30" s="367"/>
      <c r="H30"/>
    </row>
    <row r="31" spans="1:8" s="2" customFormat="1" ht="18.75" customHeight="1" x14ac:dyDescent="0.25">
      <c r="A31" s="369" t="s">
        <v>25</v>
      </c>
      <c r="B31" s="369"/>
      <c r="C31" s="369"/>
      <c r="D31" s="369"/>
      <c r="E31" s="369"/>
      <c r="F31" s="369"/>
      <c r="G31" s="369"/>
      <c r="H31"/>
    </row>
    <row r="32" spans="1:8" s="2" customFormat="1" ht="18.75" customHeight="1" x14ac:dyDescent="0.25">
      <c r="A32"/>
      <c r="B32"/>
      <c r="C32"/>
      <c r="D32"/>
      <c r="E32"/>
      <c r="F32"/>
      <c r="G32"/>
      <c r="H32"/>
    </row>
    <row r="33" spans="1:8" s="1" customFormat="1" ht="14.25" customHeight="1" x14ac:dyDescent="0.25">
      <c r="A33"/>
      <c r="B33"/>
      <c r="C33"/>
      <c r="D33"/>
      <c r="E33"/>
      <c r="F33"/>
      <c r="G33"/>
      <c r="H33"/>
    </row>
    <row r="34" spans="1:8" s="1" customFormat="1" ht="14.25" customHeight="1" x14ac:dyDescent="0.25">
      <c r="A34"/>
      <c r="B34"/>
      <c r="C34"/>
      <c r="D34"/>
      <c r="E34"/>
      <c r="F34"/>
      <c r="G34"/>
      <c r="H34"/>
    </row>
    <row r="35" spans="1:8" s="1" customFormat="1" ht="18" customHeight="1" x14ac:dyDescent="0.25">
      <c r="A35"/>
      <c r="B35"/>
      <c r="C35"/>
      <c r="D35"/>
      <c r="E35"/>
      <c r="F35"/>
      <c r="G35"/>
      <c r="H35"/>
    </row>
    <row r="36" spans="1:8" s="1" customFormat="1" ht="14.25" customHeight="1" x14ac:dyDescent="0.25">
      <c r="A36"/>
      <c r="B36"/>
      <c r="C36"/>
      <c r="D36"/>
      <c r="E36"/>
      <c r="F36"/>
      <c r="G36"/>
      <c r="H36"/>
    </row>
    <row r="49" ht="14.25" customHeight="1" x14ac:dyDescent="0.25"/>
  </sheetData>
  <mergeCells count="13">
    <mergeCell ref="A28:G28"/>
    <mergeCell ref="A29:G29"/>
    <mergeCell ref="A30:G30"/>
    <mergeCell ref="A31:G31"/>
    <mergeCell ref="A24:G24"/>
    <mergeCell ref="A25:G25"/>
    <mergeCell ref="A26:G26"/>
    <mergeCell ref="A4:A18"/>
    <mergeCell ref="A22:G22"/>
    <mergeCell ref="A23:G23"/>
    <mergeCell ref="A1:G2"/>
    <mergeCell ref="A21:G21"/>
    <mergeCell ref="A19:A20"/>
  </mergeCells>
  <hyperlinks>
    <hyperlink ref="A25" r:id="rId1" display="info@fivepluswood.ru   "/>
    <hyperlink ref="A26" r:id="rId2" display="www.fivepluswood.ru"/>
  </hyperlinks>
  <pageMargins left="0.25" right="0.25" top="0.75" bottom="0.75" header="0.3" footer="0.3"/>
  <pageSetup paperSize="9" scale="84"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0"/>
  <sheetViews>
    <sheetView workbookViewId="0">
      <selection activeCell="J12" sqref="J12"/>
    </sheetView>
  </sheetViews>
  <sheetFormatPr defaultRowHeight="15" x14ac:dyDescent="0.25"/>
  <cols>
    <col min="2" max="2" width="22" customWidth="1"/>
    <col min="3" max="3" width="20.5703125" customWidth="1"/>
    <col min="4" max="4" width="15.7109375" customWidth="1"/>
    <col min="5" max="5" width="15.85546875" customWidth="1"/>
    <col min="6" max="6" width="17.140625" customWidth="1"/>
  </cols>
  <sheetData>
    <row r="4" spans="1:6" ht="18.75" x14ac:dyDescent="0.3">
      <c r="A4" s="436" t="s">
        <v>88</v>
      </c>
      <c r="B4" s="436"/>
      <c r="C4" s="436"/>
      <c r="D4" s="436"/>
      <c r="E4" s="436"/>
    </row>
    <row r="5" spans="1:6" ht="15.75" thickBot="1" x14ac:dyDescent="0.3"/>
    <row r="6" spans="1:6" ht="60.75" thickBot="1" x14ac:dyDescent="0.3">
      <c r="A6" s="39" t="s">
        <v>51</v>
      </c>
      <c r="B6" s="29" t="s">
        <v>52</v>
      </c>
      <c r="C6" s="29" t="s">
        <v>57</v>
      </c>
      <c r="D6" s="29" t="s">
        <v>56</v>
      </c>
      <c r="E6" s="110" t="s">
        <v>66</v>
      </c>
      <c r="F6" s="288" t="s">
        <v>70</v>
      </c>
    </row>
    <row r="7" spans="1:6" x14ac:dyDescent="0.25">
      <c r="A7" s="103">
        <v>1</v>
      </c>
      <c r="B7" s="104" t="s">
        <v>53</v>
      </c>
      <c r="C7" s="105">
        <v>0</v>
      </c>
      <c r="D7" s="107">
        <v>8000</v>
      </c>
      <c r="E7" s="111">
        <v>100</v>
      </c>
      <c r="F7" s="114">
        <v>7500</v>
      </c>
    </row>
    <row r="8" spans="1:6" x14ac:dyDescent="0.25">
      <c r="A8" s="37">
        <v>2</v>
      </c>
      <c r="B8" s="101" t="s">
        <v>54</v>
      </c>
      <c r="C8" s="105">
        <v>14</v>
      </c>
      <c r="D8" s="108">
        <v>9000</v>
      </c>
      <c r="E8" s="112">
        <v>120</v>
      </c>
      <c r="F8" s="115">
        <v>9000</v>
      </c>
    </row>
    <row r="9" spans="1:6" ht="15.75" thickBot="1" x14ac:dyDescent="0.3">
      <c r="A9" s="38">
        <v>3</v>
      </c>
      <c r="B9" s="102" t="s">
        <v>55</v>
      </c>
      <c r="C9" s="106">
        <v>0</v>
      </c>
      <c r="D9" s="109">
        <v>8500</v>
      </c>
      <c r="E9" s="113">
        <v>110</v>
      </c>
      <c r="F9" s="116">
        <v>8000</v>
      </c>
    </row>
    <row r="10" spans="1:6" ht="15.75" thickBot="1" x14ac:dyDescent="0.3"/>
    <row r="11" spans="1:6" ht="37.5" customHeight="1" thickBot="1" x14ac:dyDescent="0.3">
      <c r="B11" s="437" t="s">
        <v>58</v>
      </c>
      <c r="C11" s="438"/>
      <c r="D11" s="439"/>
    </row>
    <row r="12" spans="1:6" ht="27.75" customHeight="1" thickBot="1" x14ac:dyDescent="0.3">
      <c r="B12" s="446" t="s">
        <v>59</v>
      </c>
      <c r="C12" s="447"/>
      <c r="D12" s="439"/>
    </row>
    <row r="13" spans="1:6" ht="48.75" customHeight="1" thickBot="1" x14ac:dyDescent="0.3">
      <c r="B13" s="448" t="s">
        <v>60</v>
      </c>
      <c r="C13" s="449"/>
      <c r="D13" s="439"/>
    </row>
    <row r="14" spans="1:6" ht="79.5" customHeight="1" thickBot="1" x14ac:dyDescent="0.3">
      <c r="B14" s="448" t="s">
        <v>61</v>
      </c>
      <c r="C14" s="449"/>
      <c r="D14" s="439"/>
    </row>
    <row r="15" spans="1:6" ht="91.5" customHeight="1" thickBot="1" x14ac:dyDescent="0.3">
      <c r="B15" s="448" t="s">
        <v>62</v>
      </c>
      <c r="C15" s="449"/>
      <c r="D15" s="439"/>
    </row>
    <row r="16" spans="1:6" ht="27.75" customHeight="1" thickBot="1" x14ac:dyDescent="0.3">
      <c r="B16" s="440" t="s">
        <v>63</v>
      </c>
      <c r="C16" s="441"/>
      <c r="D16" s="442"/>
    </row>
    <row r="18" spans="2:6" x14ac:dyDescent="0.25">
      <c r="B18" s="443" t="s">
        <v>64</v>
      </c>
      <c r="C18" s="443"/>
      <c r="D18" s="443"/>
      <c r="E18" s="117"/>
      <c r="F18" s="117"/>
    </row>
    <row r="19" spans="2:6" x14ac:dyDescent="0.25">
      <c r="B19" s="444" t="s">
        <v>65</v>
      </c>
      <c r="C19" s="444"/>
      <c r="D19" s="444"/>
      <c r="E19" s="117"/>
      <c r="F19" s="117"/>
    </row>
    <row r="20" spans="2:6" x14ac:dyDescent="0.25">
      <c r="B20" s="445" t="s">
        <v>22</v>
      </c>
      <c r="C20" s="445"/>
      <c r="D20" s="445"/>
      <c r="E20" s="445"/>
      <c r="F20" s="445"/>
    </row>
  </sheetData>
  <mergeCells count="10">
    <mergeCell ref="B20:F20"/>
    <mergeCell ref="B12:D12"/>
    <mergeCell ref="B13:D13"/>
    <mergeCell ref="B14:D14"/>
    <mergeCell ref="B15:D15"/>
    <mergeCell ref="A4:E4"/>
    <mergeCell ref="B11:D11"/>
    <mergeCell ref="B16:D16"/>
    <mergeCell ref="B18:D18"/>
    <mergeCell ref="B19:D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Хвоя</vt:lpstr>
      <vt:lpstr>Ольха</vt:lpstr>
      <vt:lpstr>Осина</vt:lpstr>
      <vt:lpstr>Брикеты RUF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User</cp:lastModifiedBy>
  <cp:lastPrinted>2024-01-17T11:40:24Z</cp:lastPrinted>
  <dcterms:created xsi:type="dcterms:W3CDTF">2023-01-11T07:23:21Z</dcterms:created>
  <dcterms:modified xsi:type="dcterms:W3CDTF">2024-03-29T07:22:39Z</dcterms:modified>
</cp:coreProperties>
</file>